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zakalashvili\Desktop\M2\PR\მირცხულავა - მე-5 და მე-8 ბლოკების სამუშაოები\შიდა სამუშაოები\"/>
    </mc:Choice>
  </mc:AlternateContent>
  <xr:revisionPtr revIDLastSave="0" documentId="13_ncr:1_{CFBEE129-66D8-4A18-A25D-775387904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II კორპუსი შიდა სამუშაოები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5" i="2" l="1"/>
  <c r="F115" i="2"/>
  <c r="I115" i="2" s="1"/>
  <c r="D115" i="2"/>
  <c r="H114" i="2"/>
  <c r="I114" i="2" s="1"/>
  <c r="F114" i="2"/>
  <c r="H113" i="2"/>
  <c r="F113" i="2"/>
  <c r="I113" i="2" s="1"/>
  <c r="I112" i="2"/>
  <c r="H112" i="2"/>
  <c r="F112" i="2"/>
  <c r="H111" i="2"/>
  <c r="I111" i="2" s="1"/>
  <c r="F111" i="2"/>
  <c r="H110" i="2"/>
  <c r="I110" i="2" s="1"/>
  <c r="F110" i="2"/>
  <c r="H109" i="2"/>
  <c r="F109" i="2"/>
  <c r="I109" i="2" s="1"/>
  <c r="D106" i="2"/>
  <c r="D107" i="2" s="1"/>
  <c r="D104" i="2"/>
  <c r="H104" i="2" s="1"/>
  <c r="D103" i="2"/>
  <c r="H103" i="2" s="1"/>
  <c r="I102" i="2"/>
  <c r="H102" i="2"/>
  <c r="F102" i="2"/>
  <c r="I101" i="2"/>
  <c r="H101" i="2"/>
  <c r="F101" i="2"/>
  <c r="H100" i="2"/>
  <c r="I100" i="2" s="1"/>
  <c r="F100" i="2"/>
  <c r="H99" i="2"/>
  <c r="F99" i="2"/>
  <c r="I99" i="2" s="1"/>
  <c r="D97" i="2"/>
  <c r="H97" i="2" s="1"/>
  <c r="D96" i="2"/>
  <c r="H96" i="2" s="1"/>
  <c r="I95" i="2"/>
  <c r="H95" i="2"/>
  <c r="F95" i="2"/>
  <c r="I94" i="2"/>
  <c r="H94" i="2"/>
  <c r="F94" i="2"/>
  <c r="H93" i="2"/>
  <c r="I93" i="2" s="1"/>
  <c r="F93" i="2"/>
  <c r="H92" i="2"/>
  <c r="F92" i="2"/>
  <c r="I92" i="2" s="1"/>
  <c r="D88" i="2"/>
  <c r="D91" i="2" s="1"/>
  <c r="I87" i="2"/>
  <c r="H87" i="2"/>
  <c r="F87" i="2"/>
  <c r="H86" i="2"/>
  <c r="I86" i="2" s="1"/>
  <c r="F86" i="2"/>
  <c r="H85" i="2"/>
  <c r="I85" i="2" s="1"/>
  <c r="F85" i="2"/>
  <c r="H84" i="2"/>
  <c r="I84" i="2" s="1"/>
  <c r="F84" i="2"/>
  <c r="D83" i="2"/>
  <c r="H83" i="2" s="1"/>
  <c r="D79" i="2"/>
  <c r="D82" i="2" s="1"/>
  <c r="D77" i="2"/>
  <c r="H77" i="2" s="1"/>
  <c r="D75" i="2"/>
  <c r="H75" i="2" s="1"/>
  <c r="D74" i="2"/>
  <c r="H74" i="2" s="1"/>
  <c r="I73" i="2"/>
  <c r="H73" i="2"/>
  <c r="F73" i="2"/>
  <c r="H68" i="2"/>
  <c r="D68" i="2"/>
  <c r="F68" i="2" s="1"/>
  <c r="I68" i="2" s="1"/>
  <c r="H66" i="2"/>
  <c r="D66" i="2"/>
  <c r="F66" i="2" s="1"/>
  <c r="I66" i="2" s="1"/>
  <c r="H64" i="2"/>
  <c r="D64" i="2"/>
  <c r="F64" i="2" s="1"/>
  <c r="I64" i="2" s="1"/>
  <c r="H63" i="2"/>
  <c r="I63" i="2" s="1"/>
  <c r="F63" i="2"/>
  <c r="D63" i="2"/>
  <c r="D67" i="2" s="1"/>
  <c r="H58" i="2"/>
  <c r="D58" i="2"/>
  <c r="F58" i="2" s="1"/>
  <c r="I58" i="2" s="1"/>
  <c r="H57" i="2"/>
  <c r="I57" i="2" s="1"/>
  <c r="F57" i="2"/>
  <c r="H56" i="2"/>
  <c r="I56" i="2" s="1"/>
  <c r="F56" i="2"/>
  <c r="H55" i="2"/>
  <c r="I55" i="2" s="1"/>
  <c r="F55" i="2"/>
  <c r="I54" i="2"/>
  <c r="H54" i="2"/>
  <c r="F54" i="2"/>
  <c r="I53" i="2"/>
  <c r="H53" i="2"/>
  <c r="F53" i="2"/>
  <c r="H52" i="2"/>
  <c r="I52" i="2" s="1"/>
  <c r="F52" i="2"/>
  <c r="H51" i="2"/>
  <c r="F51" i="2"/>
  <c r="I51" i="2" s="1"/>
  <c r="I50" i="2"/>
  <c r="H50" i="2"/>
  <c r="F50" i="2"/>
  <c r="H49" i="2"/>
  <c r="I49" i="2" s="1"/>
  <c r="F49" i="2"/>
  <c r="F43" i="2"/>
  <c r="D43" i="2"/>
  <c r="D48" i="2" s="1"/>
  <c r="F41" i="2"/>
  <c r="D41" i="2"/>
  <c r="H41" i="2" s="1"/>
  <c r="I41" i="2" s="1"/>
  <c r="H40" i="2"/>
  <c r="I40" i="2" s="1"/>
  <c r="F40" i="2"/>
  <c r="D40" i="2"/>
  <c r="D42" i="2" s="1"/>
  <c r="F39" i="2"/>
  <c r="D39" i="2"/>
  <c r="H39" i="2" s="1"/>
  <c r="I39" i="2" s="1"/>
  <c r="F37" i="2"/>
  <c r="D37" i="2"/>
  <c r="H37" i="2" s="1"/>
  <c r="I37" i="2" s="1"/>
  <c r="H36" i="2"/>
  <c r="I36" i="2" s="1"/>
  <c r="F36" i="2"/>
  <c r="D36" i="2"/>
  <c r="D38" i="2" s="1"/>
  <c r="F35" i="2"/>
  <c r="D35" i="2"/>
  <c r="H35" i="2" s="1"/>
  <c r="I35" i="2" s="1"/>
  <c r="F33" i="2"/>
  <c r="D33" i="2"/>
  <c r="H33" i="2" s="1"/>
  <c r="I33" i="2" s="1"/>
  <c r="F31" i="2"/>
  <c r="D31" i="2"/>
  <c r="H31" i="2" s="1"/>
  <c r="I31" i="2" s="1"/>
  <c r="H30" i="2"/>
  <c r="I30" i="2" s="1"/>
  <c r="F30" i="2"/>
  <c r="D30" i="2"/>
  <c r="D34" i="2" s="1"/>
  <c r="H29" i="2"/>
  <c r="I29" i="2" s="1"/>
  <c r="F29" i="2"/>
  <c r="H28" i="2"/>
  <c r="F28" i="2"/>
  <c r="I28" i="2" s="1"/>
  <c r="I27" i="2"/>
  <c r="H27" i="2"/>
  <c r="F27" i="2"/>
  <c r="H26" i="2"/>
  <c r="I26" i="2" s="1"/>
  <c r="F26" i="2"/>
  <c r="H25" i="2"/>
  <c r="I25" i="2" s="1"/>
  <c r="F25" i="2"/>
  <c r="I24" i="2"/>
  <c r="H24" i="2"/>
  <c r="F24" i="2"/>
  <c r="I23" i="2"/>
  <c r="H23" i="2"/>
  <c r="F23" i="2"/>
  <c r="H22" i="2"/>
  <c r="I22" i="2" s="1"/>
  <c r="F22" i="2"/>
  <c r="H21" i="2"/>
  <c r="I21" i="2" s="1"/>
  <c r="F21" i="2"/>
  <c r="H20" i="2"/>
  <c r="F20" i="2"/>
  <c r="I20" i="2" s="1"/>
  <c r="D10" i="2"/>
  <c r="D12" i="2" s="1"/>
  <c r="I9" i="2"/>
  <c r="H9" i="2"/>
  <c r="F9" i="2"/>
  <c r="H8" i="2"/>
  <c r="I8" i="2" s="1"/>
  <c r="F8" i="2"/>
  <c r="H7" i="2"/>
  <c r="F7" i="2"/>
  <c r="I6" i="2"/>
  <c r="H6" i="2"/>
  <c r="F6" i="2"/>
  <c r="F48" i="2" l="1"/>
  <c r="H48" i="2"/>
  <c r="I48" i="2" s="1"/>
  <c r="H82" i="2"/>
  <c r="F82" i="2"/>
  <c r="H67" i="2"/>
  <c r="F67" i="2"/>
  <c r="I83" i="2"/>
  <c r="H12" i="2"/>
  <c r="I12" i="2" s="1"/>
  <c r="F12" i="2"/>
  <c r="F34" i="2"/>
  <c r="H34" i="2"/>
  <c r="F42" i="2"/>
  <c r="H42" i="2"/>
  <c r="I42" i="2" s="1"/>
  <c r="H91" i="2"/>
  <c r="I91" i="2" s="1"/>
  <c r="F91" i="2"/>
  <c r="I104" i="2"/>
  <c r="F38" i="2"/>
  <c r="H38" i="2"/>
  <c r="I38" i="2" s="1"/>
  <c r="H107" i="2"/>
  <c r="I107" i="2" s="1"/>
  <c r="F107" i="2"/>
  <c r="D14" i="2"/>
  <c r="D18" i="2"/>
  <c r="D81" i="2"/>
  <c r="D90" i="2"/>
  <c r="D108" i="2"/>
  <c r="I7" i="2"/>
  <c r="F10" i="2"/>
  <c r="D59" i="2"/>
  <c r="D61" i="2"/>
  <c r="D65" i="2"/>
  <c r="D69" i="2"/>
  <c r="D71" i="2"/>
  <c r="F75" i="2"/>
  <c r="I75" i="2" s="1"/>
  <c r="F77" i="2"/>
  <c r="I77" i="2" s="1"/>
  <c r="F79" i="2"/>
  <c r="F83" i="2"/>
  <c r="F88" i="2"/>
  <c r="F97" i="2"/>
  <c r="I97" i="2" s="1"/>
  <c r="F104" i="2"/>
  <c r="F106" i="2"/>
  <c r="D16" i="2"/>
  <c r="H10" i="2"/>
  <c r="I10" i="2" s="1"/>
  <c r="D45" i="2"/>
  <c r="D47" i="2"/>
  <c r="H79" i="2"/>
  <c r="I79" i="2" s="1"/>
  <c r="H88" i="2"/>
  <c r="I88" i="2" s="1"/>
  <c r="H106" i="2"/>
  <c r="D11" i="2"/>
  <c r="D13" i="2"/>
  <c r="D15" i="2"/>
  <c r="D17" i="2"/>
  <c r="D19" i="2"/>
  <c r="H43" i="2"/>
  <c r="I43" i="2" s="1"/>
  <c r="D76" i="2"/>
  <c r="D78" i="2"/>
  <c r="D80" i="2"/>
  <c r="D89" i="2"/>
  <c r="D98" i="2"/>
  <c r="D105" i="2"/>
  <c r="D60" i="2"/>
  <c r="D62" i="2"/>
  <c r="D70" i="2"/>
  <c r="D72" i="2"/>
  <c r="F74" i="2"/>
  <c r="I74" i="2" s="1"/>
  <c r="F96" i="2"/>
  <c r="I96" i="2" s="1"/>
  <c r="F103" i="2"/>
  <c r="I103" i="2" s="1"/>
  <c r="D32" i="2"/>
  <c r="D44" i="2"/>
  <c r="D46" i="2"/>
  <c r="H72" i="2" l="1"/>
  <c r="F72" i="2"/>
  <c r="H78" i="2"/>
  <c r="F78" i="2"/>
  <c r="I106" i="2"/>
  <c r="H69" i="2"/>
  <c r="I69" i="2" s="1"/>
  <c r="F69" i="2"/>
  <c r="H81" i="2"/>
  <c r="I81" i="2" s="1"/>
  <c r="F81" i="2"/>
  <c r="H70" i="2"/>
  <c r="F70" i="2"/>
  <c r="H76" i="2"/>
  <c r="F76" i="2"/>
  <c r="H65" i="2"/>
  <c r="I65" i="2" s="1"/>
  <c r="F65" i="2"/>
  <c r="H18" i="2"/>
  <c r="I18" i="2" s="1"/>
  <c r="F18" i="2"/>
  <c r="H90" i="2"/>
  <c r="F90" i="2"/>
  <c r="F46" i="2"/>
  <c r="H46" i="2"/>
  <c r="I46" i="2" s="1"/>
  <c r="H62" i="2"/>
  <c r="I62" i="2" s="1"/>
  <c r="F62" i="2"/>
  <c r="H61" i="2"/>
  <c r="I61" i="2" s="1"/>
  <c r="F61" i="2"/>
  <c r="H14" i="2"/>
  <c r="F14" i="2"/>
  <c r="F44" i="2"/>
  <c r="H44" i="2"/>
  <c r="I44" i="2" s="1"/>
  <c r="H60" i="2"/>
  <c r="I60" i="2" s="1"/>
  <c r="F60" i="2"/>
  <c r="H19" i="2"/>
  <c r="I19" i="2" s="1"/>
  <c r="F19" i="2"/>
  <c r="H47" i="2"/>
  <c r="F47" i="2"/>
  <c r="H59" i="2"/>
  <c r="F59" i="2"/>
  <c r="I67" i="2"/>
  <c r="F32" i="2"/>
  <c r="H32" i="2"/>
  <c r="I32" i="2" s="1"/>
  <c r="H105" i="2"/>
  <c r="F105" i="2"/>
  <c r="H17" i="2"/>
  <c r="F17" i="2"/>
  <c r="F45" i="2"/>
  <c r="H45" i="2"/>
  <c r="I45" i="2" s="1"/>
  <c r="I34" i="2"/>
  <c r="H11" i="2"/>
  <c r="I11" i="2" s="1"/>
  <c r="F11" i="2"/>
  <c r="F116" i="2" s="1"/>
  <c r="I117" i="2" s="1"/>
  <c r="H98" i="2"/>
  <c r="I98" i="2" s="1"/>
  <c r="F98" i="2"/>
  <c r="H15" i="2"/>
  <c r="F15" i="2"/>
  <c r="H80" i="2"/>
  <c r="I80" i="2" s="1"/>
  <c r="F80" i="2"/>
  <c r="H71" i="2"/>
  <c r="I71" i="2" s="1"/>
  <c r="F71" i="2"/>
  <c r="H89" i="2"/>
  <c r="I89" i="2" s="1"/>
  <c r="F89" i="2"/>
  <c r="H13" i="2"/>
  <c r="F13" i="2"/>
  <c r="H16" i="2"/>
  <c r="I16" i="2" s="1"/>
  <c r="F16" i="2"/>
  <c r="H108" i="2"/>
  <c r="I108" i="2" s="1"/>
  <c r="F108" i="2"/>
  <c r="I82" i="2"/>
  <c r="I13" i="2" l="1"/>
  <c r="I15" i="2"/>
  <c r="I76" i="2"/>
  <c r="H116" i="2"/>
  <c r="I17" i="2"/>
  <c r="I78" i="2"/>
  <c r="I59" i="2"/>
  <c r="I47" i="2"/>
  <c r="I14" i="2"/>
  <c r="I116" i="2" s="1"/>
  <c r="I118" i="2" s="1"/>
  <c r="I119" i="2" s="1"/>
  <c r="I120" i="2" s="1"/>
  <c r="I121" i="2" s="1"/>
  <c r="I122" i="2" s="1"/>
  <c r="I123" i="2" s="1"/>
  <c r="I124" i="2" s="1"/>
  <c r="I125" i="2" s="1"/>
  <c r="I126" i="2" s="1"/>
  <c r="J127" i="2" s="1"/>
  <c r="I90" i="2"/>
  <c r="I70" i="2"/>
  <c r="I105" i="2"/>
  <c r="I72" i="2"/>
</calcChain>
</file>

<file path=xl/sharedStrings.xml><?xml version="1.0" encoding="utf-8"?>
<sst xmlns="http://schemas.openxmlformats.org/spreadsheetml/2006/main" count="263" uniqueCount="112">
  <si>
    <t>მირცხულავა კორპ. 8</t>
  </si>
  <si>
    <t>№ რიგზე</t>
  </si>
  <si>
    <t>სამუშაოების და ხარჯების დასახელება</t>
  </si>
  <si>
    <t>განზ. 
ერთეული</t>
  </si>
  <si>
    <t>რაოდენობა</t>
  </si>
  <si>
    <t xml:space="preserve">ღირებულება </t>
  </si>
  <si>
    <t>მასალა</t>
  </si>
  <si>
    <t>ხელფასი</t>
  </si>
  <si>
    <t>მთლიანი
ღირებულება</t>
  </si>
  <si>
    <t>ერთ. ფასი</t>
  </si>
  <si>
    <t>სულ</t>
  </si>
  <si>
    <t>1</t>
  </si>
  <si>
    <t>მეტალის კარის მონტაჟი</t>
  </si>
  <si>
    <t>ცალი</t>
  </si>
  <si>
    <t>ბინისა და ავტოფარეხის ლითონის კარი  მონტაჟით</t>
  </si>
  <si>
    <t>სადარბაზოს ლითონის კარი მონტაჟით</t>
  </si>
  <si>
    <t>სხვა დამხმარე მასალა</t>
  </si>
  <si>
    <t>2</t>
  </si>
  <si>
    <t>კიბის უჯრედში ზედაპირების ლესვა, ესპანკა და შეღებვა</t>
  </si>
  <si>
    <t>მ2</t>
  </si>
  <si>
    <t>ქვიშაცემენტის  ხსნარი</t>
  </si>
  <si>
    <t>მ3</t>
  </si>
  <si>
    <t>ცემენტი</t>
  </si>
  <si>
    <t>ტნ</t>
  </si>
  <si>
    <t>ქვიშა</t>
  </si>
  <si>
    <t>კირი</t>
  </si>
  <si>
    <t>წებო პვა</t>
  </si>
  <si>
    <t>კგ</t>
  </si>
  <si>
    <t>წებო-ცემენტი ესპანკის</t>
  </si>
  <si>
    <t>გრუნტი</t>
  </si>
  <si>
    <t>საღებავი ფასადის  2 ფენა (ფერში)</t>
  </si>
  <si>
    <t>სხვა დამხმარე მასალები</t>
  </si>
  <si>
    <t>3</t>
  </si>
  <si>
    <t>კიბის უჯრედში ფერდილების  ლესვა, ესპანკა და შეღებვა</t>
  </si>
  <si>
    <t>გრძ.მ</t>
  </si>
  <si>
    <t>კნაუფის ლითონის პროფილი</t>
  </si>
  <si>
    <t>4</t>
  </si>
  <si>
    <t xml:space="preserve">კიბის უჯრედში ჭერის ესპანკა და შეღებვა </t>
  </si>
  <si>
    <t>5</t>
  </si>
  <si>
    <t>საერთო ფართში კედლების ლესვა</t>
  </si>
  <si>
    <t xml:space="preserve">სამშენებლო ბათქაში </t>
  </si>
  <si>
    <t>6</t>
  </si>
  <si>
    <t>საერთო ფართების ფერდილების ლესვა</t>
  </si>
  <si>
    <t>7</t>
  </si>
  <si>
    <t>საერთო ფართში კედლების და ფერდილების  შეღებვა</t>
  </si>
  <si>
    <t>ფითხი</t>
  </si>
  <si>
    <t>ზუმფარა</t>
  </si>
  <si>
    <t>კვ.მ</t>
  </si>
  <si>
    <t>საღებავი 2 ფენა (ფერში)</t>
  </si>
  <si>
    <t>8</t>
  </si>
  <si>
    <t>საერთო ფართებში ჭერის მოწყობა ამსტრონგის შეკიდული ჭერით (სართულებზე დერეფნები  ლიფტის წინამოს ჩათვლით)</t>
  </si>
  <si>
    <t>არმსტრონგის შეკიდული ჭერის კონსტრუქცია</t>
  </si>
  <si>
    <t>საკიდები, დუბელები და სხვა დამხმარე მასალები</t>
  </si>
  <si>
    <t>9</t>
  </si>
  <si>
    <t xml:space="preserve">საერთო ფართებში ჭერის ესპანკა და შეღებვა </t>
  </si>
  <si>
    <t>10</t>
  </si>
  <si>
    <t xml:space="preserve">ბინების კედლების ლესვა </t>
  </si>
  <si>
    <t>11</t>
  </si>
  <si>
    <t>ბინებში  ფერდილების ლესვა (მეტალო პლასტმასის კარ-ფანჯარა, შესასვლელი კარი)</t>
  </si>
  <si>
    <t>12</t>
  </si>
  <si>
    <t>ბინებში იატაკის მჭიმის მოწყობა ქვიშა-ცემენტის ხსნარით - ოთახებში სანკვანძების გარდა</t>
  </si>
  <si>
    <t xml:space="preserve">დუღაბი მჭიმის </t>
  </si>
  <si>
    <t>კუბ.მ</t>
  </si>
  <si>
    <t xml:space="preserve">ცემენტი </t>
  </si>
  <si>
    <t>პემზა</t>
  </si>
  <si>
    <t>13</t>
  </si>
  <si>
    <t xml:space="preserve">საერთო ფართში მჭიმის მოწყობა იატაკზე ცემენტ-ქვიშის ხსნარით </t>
  </si>
  <si>
    <t>ცემენტი მ300</t>
  </si>
  <si>
    <t>14</t>
  </si>
  <si>
    <t>კიბის ბაქნებზე მჭიმის მოწყობა ქვიშა-ცემენტის ხსნარით</t>
  </si>
  <si>
    <t>15</t>
  </si>
  <si>
    <t>პარკინგში სვეტების და იატაკის დახაზვა</t>
  </si>
  <si>
    <t>16</t>
  </si>
  <si>
    <t xml:space="preserve">საერთო ფართის იატაკებზე  კერამოგრანიტის ფილების დაგება </t>
  </si>
  <si>
    <t>კერამოგრანიტის ფილა</t>
  </si>
  <si>
    <t>წებო-ცემენტი</t>
  </si>
  <si>
    <t>დეკორატიული ცემენტი</t>
  </si>
  <si>
    <t>17</t>
  </si>
  <si>
    <t>საერთო ფართის იატაკებზე კერამოგრანიტის  პლინტუსების მოწყობა</t>
  </si>
  <si>
    <t>18</t>
  </si>
  <si>
    <t>კიბის საფეხურების მოპირკეთება კერამოგრანიტის ფილებით</t>
  </si>
  <si>
    <t xml:space="preserve">კერამოგრანიტის ფილა  </t>
  </si>
  <si>
    <t>19</t>
  </si>
  <si>
    <t>კიბის ბაქნებზე კერამოგრანიტის ფილების დაგება</t>
  </si>
  <si>
    <t>20</t>
  </si>
  <si>
    <t>კიბის უჯრედში კერამოგრანიტის პლინტუსების მოწყობა</t>
  </si>
  <si>
    <t xml:space="preserve">კერამოგრანიტის  ფილა  </t>
  </si>
  <si>
    <t>გარე ბაქნების და პანდუსების  მოპირკეთება  ბაზალტის ფილებით</t>
  </si>
  <si>
    <t xml:space="preserve">ბაზალტის  ფილა  </t>
  </si>
  <si>
    <t>22</t>
  </si>
  <si>
    <t>კიბის საფეხურების მოპირკეთება ბაზალტის ფილებით</t>
  </si>
  <si>
    <t xml:space="preserve">ბაზალტის ფილა  </t>
  </si>
  <si>
    <t>23</t>
  </si>
  <si>
    <t>პანდუსებზე  მეტალის მოაჯირის მოწყობა</t>
  </si>
  <si>
    <t>მეტალის დეტალების ღებვა</t>
  </si>
  <si>
    <t>ანკერი, ელექტროდი, საჭრელი ქვა  და სხვა დამხმარე მასალები</t>
  </si>
  <si>
    <t>24</t>
  </si>
  <si>
    <t>დამხმარე მუშები</t>
  </si>
  <si>
    <t>კაც-დღე</t>
  </si>
  <si>
    <t>25</t>
  </si>
  <si>
    <t>ვერტიკალური ტრანსპორტირება</t>
  </si>
  <si>
    <t>თვე</t>
  </si>
  <si>
    <t>26</t>
  </si>
  <si>
    <t>თაბაშირ მუყაოს ფილით კედლის შემოსვა (1 ფენა)</t>
  </si>
  <si>
    <t>ჯ ა მ ი:</t>
  </si>
  <si>
    <t>სატრანსპორტო ხარჯები მასალებიდან</t>
  </si>
  <si>
    <t>ჯამი</t>
  </si>
  <si>
    <t>შრომის უსაფრთხოება ხარჯები:</t>
  </si>
  <si>
    <t>ზედნადები ხარჯები</t>
  </si>
  <si>
    <t>გეგმიური მოგება</t>
  </si>
  <si>
    <t>დღგ</t>
  </si>
  <si>
    <t>სულ ხარჯთაღრიცხვით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</si>
</sst>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[$$-409]* #,##0.00_);_([$$-409]* \(#,##0.00\);_([$$-409]* &quot;-&quot;??_);_(@_)"/>
    <numFmt numFmtId="165" formatCode="_-* #,##0.00\ &quot;₾&quot;_-;\-* #,##0.00\ &quot;₾&quot;_-;_-* &quot;-&quot;??\ &quot;₾&quot;_-;_-@_-"/>
    <numFmt numFmtId="166" formatCode="_ * #,##0.00_ \ [$$-C0C]_ ;_ * \-#,##0.00\ \ [$$-C0C]_ ;_ * &quot;-&quot;??_ \ [$$-C0C]_ ;_ @_ "/>
    <numFmt numFmtId="167" formatCode="_-* #,##0.00_-;\-* #,##0.00_-;_-* &quot;-&quot;??_-;_-@_-"/>
    <numFmt numFmtId="168" formatCode="0.0%"/>
    <numFmt numFmtId="169" formatCode="_-* #,##0.00\ _₾_-;\-* #,##0.00\ _₾_-;_-* &quot;-&quot;??\ _₾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i/>
      <sz val="10"/>
      <name val="Sylfaen"/>
      <family val="1"/>
    </font>
    <font>
      <sz val="8"/>
      <name val="Sylfaen"/>
      <family val="1"/>
    </font>
    <font>
      <sz val="10"/>
      <color theme="1"/>
      <name val="Sylfaen"/>
      <family val="1"/>
    </font>
    <font>
      <sz val="11"/>
      <color indexed="8"/>
      <name val="Calibri"/>
      <family val="2"/>
      <charset val="204"/>
    </font>
    <font>
      <b/>
      <sz val="10"/>
      <color theme="1"/>
      <name val="Sylfaen"/>
      <family val="1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color rgb="FFFF0000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  <xf numFmtId="0" fontId="14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164" fontId="0" fillId="0" borderId="1" xfId="2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3" fontId="0" fillId="0" borderId="0" xfId="0" applyNumberFormat="1"/>
    <xf numFmtId="49" fontId="3" fillId="3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1" xfId="3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3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3" fillId="3" borderId="6" xfId="3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left" vertical="center" wrapText="1"/>
    </xf>
    <xf numFmtId="4" fontId="4" fillId="0" borderId="1" xfId="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5" fontId="0" fillId="0" borderId="0" xfId="0" applyNumberFormat="1"/>
    <xf numFmtId="49" fontId="3" fillId="3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49" fontId="3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 horizontal="center" vertical="center"/>
    </xf>
    <xf numFmtId="4" fontId="4" fillId="0" borderId="4" xfId="5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9" fontId="13" fillId="0" borderId="1" xfId="7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17" fillId="0" borderId="8" xfId="0" applyNumberFormat="1" applyFont="1" applyBorder="1" applyAlignment="1">
      <alignment horizontal="center"/>
    </xf>
    <xf numFmtId="0" fontId="16" fillId="0" borderId="2" xfId="7" applyFont="1" applyBorder="1" applyAlignment="1">
      <alignment horizontal="center" vertical="center"/>
    </xf>
    <xf numFmtId="9" fontId="16" fillId="0" borderId="2" xfId="7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49" fontId="17" fillId="0" borderId="0" xfId="0" applyNumberFormat="1" applyFont="1" applyAlignment="1">
      <alignment horizontal="center"/>
    </xf>
    <xf numFmtId="0" fontId="19" fillId="0" borderId="0" xfId="7" applyFont="1" applyAlignment="1">
      <alignment horizontal="center" vertical="center"/>
    </xf>
    <xf numFmtId="0" fontId="20" fillId="0" borderId="0" xfId="7" applyFont="1" applyAlignment="1">
      <alignment horizontal="center" vertical="center"/>
    </xf>
    <xf numFmtId="0" fontId="17" fillId="0" borderId="0" xfId="0" applyFont="1" applyAlignment="1">
      <alignment horizontal="right"/>
    </xf>
    <xf numFmtId="164" fontId="17" fillId="0" borderId="0" xfId="0" applyNumberFormat="1" applyFont="1"/>
    <xf numFmtId="0" fontId="17" fillId="0" borderId="0" xfId="0" applyFont="1"/>
    <xf numFmtId="164" fontId="17" fillId="0" borderId="0" xfId="2" applyNumberFormat="1" applyFont="1" applyFill="1"/>
    <xf numFmtId="164" fontId="3" fillId="0" borderId="0" xfId="2" applyNumberFormat="1" applyFont="1" applyFill="1" applyBorder="1" applyAlignment="1">
      <alignment horizontal="center" vertical="center"/>
    </xf>
    <xf numFmtId="169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2" applyNumberFormat="1" applyFont="1" applyFill="1"/>
    <xf numFmtId="164" fontId="2" fillId="0" borderId="0" xfId="2" applyNumberFormat="1" applyFont="1" applyFill="1"/>
    <xf numFmtId="164" fontId="21" fillId="0" borderId="0" xfId="2" applyNumberFormat="1" applyFont="1" applyFill="1" applyBorder="1"/>
    <xf numFmtId="164" fontId="0" fillId="0" borderId="0" xfId="2" applyNumberFormat="1" applyFont="1"/>
    <xf numFmtId="9" fontId="0" fillId="0" borderId="0" xfId="1" applyFont="1"/>
    <xf numFmtId="43" fontId="4" fillId="0" borderId="4" xfId="8" applyFont="1" applyFill="1" applyBorder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43" fontId="4" fillId="0" borderId="1" xfId="8" applyFont="1" applyFill="1" applyBorder="1" applyAlignment="1">
      <alignment vertical="center"/>
    </xf>
    <xf numFmtId="43" fontId="4" fillId="0" borderId="5" xfId="8" applyFont="1" applyFill="1" applyBorder="1" applyAlignment="1">
      <alignment vertical="center"/>
    </xf>
    <xf numFmtId="43" fontId="4" fillId="0" borderId="7" xfId="8" applyFont="1" applyFill="1" applyBorder="1" applyAlignment="1">
      <alignment vertical="center"/>
    </xf>
    <xf numFmtId="43" fontId="11" fillId="0" borderId="7" xfId="8" applyFont="1" applyFill="1" applyBorder="1" applyAlignment="1">
      <alignment horizontal="right" vertical="center" wrapText="1"/>
    </xf>
    <xf numFmtId="43" fontId="4" fillId="0" borderId="2" xfId="8" applyFont="1" applyFill="1" applyBorder="1" applyAlignment="1">
      <alignment horizontal="center" vertical="center"/>
    </xf>
    <xf numFmtId="43" fontId="4" fillId="0" borderId="2" xfId="8" applyFont="1" applyFill="1" applyBorder="1" applyAlignment="1">
      <alignment vertical="center"/>
    </xf>
    <xf numFmtId="43" fontId="4" fillId="0" borderId="9" xfId="8" applyFont="1" applyFill="1" applyBorder="1" applyAlignment="1">
      <alignment vertical="center"/>
    </xf>
    <xf numFmtId="43" fontId="4" fillId="0" borderId="13" xfId="8" applyFont="1" applyFill="1" applyBorder="1" applyAlignment="1">
      <alignment horizontal="center" vertical="center"/>
    </xf>
    <xf numFmtId="43" fontId="3" fillId="0" borderId="14" xfId="8" applyFont="1" applyFill="1" applyBorder="1" applyAlignment="1">
      <alignment horizontal="center" vertical="center"/>
    </xf>
    <xf numFmtId="43" fontId="3" fillId="0" borderId="4" xfId="8" applyFont="1" applyFill="1" applyBorder="1" applyAlignment="1">
      <alignment horizontal="center" vertical="center"/>
    </xf>
    <xf numFmtId="43" fontId="3" fillId="0" borderId="1" xfId="8" applyFont="1" applyFill="1" applyBorder="1" applyAlignment="1">
      <alignment horizontal="center" vertical="center"/>
    </xf>
    <xf numFmtId="43" fontId="13" fillId="0" borderId="1" xfId="8" applyFont="1" applyBorder="1"/>
    <xf numFmtId="43" fontId="13" fillId="0" borderId="1" xfId="8" applyFont="1" applyFill="1" applyBorder="1"/>
    <xf numFmtId="43" fontId="18" fillId="0" borderId="1" xfId="8" applyFont="1" applyBorder="1"/>
    <xf numFmtId="43" fontId="18" fillId="0" borderId="1" xfId="8" applyFont="1" applyFill="1" applyBorder="1"/>
    <xf numFmtId="43" fontId="17" fillId="0" borderId="1" xfId="8" applyFont="1" applyBorder="1"/>
    <xf numFmtId="43" fontId="17" fillId="0" borderId="1" xfId="8" applyFont="1" applyFill="1" applyBorder="1"/>
    <xf numFmtId="43" fontId="17" fillId="0" borderId="2" xfId="8" applyFont="1" applyBorder="1"/>
    <xf numFmtId="43" fontId="17" fillId="0" borderId="2" xfId="8" applyFont="1" applyFill="1" applyBorder="1"/>
    <xf numFmtId="43" fontId="17" fillId="0" borderId="13" xfId="8" applyFont="1" applyBorder="1"/>
    <xf numFmtId="43" fontId="17" fillId="0" borderId="13" xfId="8" applyFont="1" applyFill="1" applyBorder="1"/>
    <xf numFmtId="0" fontId="3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right" vertical="center" textRotation="90" wrapText="1"/>
    </xf>
    <xf numFmtId="49" fontId="3" fillId="3" borderId="3" xfId="0" applyNumberFormat="1" applyFont="1" applyFill="1" applyBorder="1" applyAlignment="1">
      <alignment horizontal="center" vertical="center"/>
    </xf>
    <xf numFmtId="0" fontId="15" fillId="0" borderId="16" xfId="7" applyFont="1" applyBorder="1" applyAlignment="1">
      <alignment horizontal="center" vertical="center"/>
    </xf>
    <xf numFmtId="0" fontId="15" fillId="0" borderId="17" xfId="7" applyFont="1" applyBorder="1" applyAlignment="1">
      <alignment horizontal="center" vertical="center"/>
    </xf>
    <xf numFmtId="0" fontId="15" fillId="0" borderId="1" xfId="7" applyFont="1" applyBorder="1" applyAlignment="1">
      <alignment horizontal="center" vertical="center"/>
    </xf>
    <xf numFmtId="0" fontId="19" fillId="0" borderId="13" xfId="7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">
    <cellStyle name="Comma" xfId="8" builtinId="3"/>
    <cellStyle name="Comma 2" xfId="4" xr:uid="{D6B62E23-192B-4F74-B562-60D94E5FEC7A}"/>
    <cellStyle name="Comma 3" xfId="5" xr:uid="{A4734083-C7D3-48B6-B6ED-B11411EC0F7D}"/>
    <cellStyle name="Currency 2" xfId="2" xr:uid="{89140570-1967-44C2-BE7F-3F8CA3B039BB}"/>
    <cellStyle name="Normal" xfId="0" builtinId="0"/>
    <cellStyle name="Percent" xfId="1" builtinId="5"/>
    <cellStyle name="Обычный 2" xfId="7" xr:uid="{79982EA3-BA15-41E8-B811-BBFEE0179AC4}"/>
    <cellStyle name="Обычный 3" xfId="6" xr:uid="{82A223F9-B3A7-4623-A3E3-7953410D244B}"/>
    <cellStyle name="Обычный_Лист1" xfId="3" xr:uid="{3DF6142F-B9FF-49C6-B630-875ACFBFF5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adalashvili/Desktop/V-VIII/V-VIII/Architecture/&#4304;&#4320;&#4325;&#4312;&#4322;&#4308;&#4325;&#4322;&#4323;&#4320;&#4304;%20-5%20-%208%20-%20&#4313;&#4317;&#4320;&#4308;&#4325;&#4322;&#4312;&#4320;&#4308;&#4305;&#4323;&#4314;&#4312;%2010.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კორპუსი ფასადი"/>
      <sheetName val="V კორპუსი შიდა სამუშაოები"/>
      <sheetName val="VIII კორპუსი ფასადი"/>
      <sheetName val="VIII კორპუსი შიდა სამუშაოები"/>
      <sheetName val="5 ბლოკი"/>
      <sheetName val="8 ბლოკი"/>
    </sheetNames>
    <sheetDataSet>
      <sheetData sheetId="0"/>
      <sheetData sheetId="1"/>
      <sheetData sheetId="2"/>
      <sheetData sheetId="3"/>
      <sheetData sheetId="4"/>
      <sheetData sheetId="5">
        <row r="53">
          <cell r="C53">
            <v>1863.96</v>
          </cell>
        </row>
        <row r="55">
          <cell r="C55">
            <v>640.5</v>
          </cell>
        </row>
        <row r="56">
          <cell r="C56">
            <v>4849.5420000000004</v>
          </cell>
        </row>
        <row r="57">
          <cell r="C57">
            <v>141.24</v>
          </cell>
        </row>
        <row r="58">
          <cell r="C58">
            <v>4104.3439999999991</v>
          </cell>
        </row>
        <row r="61">
          <cell r="C61">
            <v>10816.353999999999</v>
          </cell>
        </row>
        <row r="62">
          <cell r="C62">
            <v>1112.9000000000001</v>
          </cell>
        </row>
        <row r="63">
          <cell r="C63">
            <v>3062.7000000000021</v>
          </cell>
        </row>
        <row r="64">
          <cell r="C64">
            <v>1215.0500000000002</v>
          </cell>
        </row>
        <row r="65">
          <cell r="C65">
            <v>166</v>
          </cell>
        </row>
        <row r="68">
          <cell r="C68">
            <v>1419.4</v>
          </cell>
        </row>
        <row r="70">
          <cell r="C70">
            <v>297.15000000000003</v>
          </cell>
        </row>
        <row r="75">
          <cell r="C75">
            <v>108</v>
          </cell>
        </row>
        <row r="76">
          <cell r="C76">
            <v>51.72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5C40-C44D-493B-8360-55C846A1A33B}">
  <dimension ref="A1:P141"/>
  <sheetViews>
    <sheetView showGridLines="0" tabSelected="1" workbookViewId="0">
      <pane ySplit="5" topLeftCell="A29" activePane="bottomLeft" state="frozen"/>
      <selection activeCell="G28" sqref="G28"/>
      <selection pane="bottomLeft" activeCell="I108" sqref="I108"/>
    </sheetView>
  </sheetViews>
  <sheetFormatPr defaultRowHeight="15" x14ac:dyDescent="0.25"/>
  <cols>
    <col min="1" max="1" width="7.42578125" customWidth="1"/>
    <col min="2" max="2" width="68.140625" customWidth="1"/>
    <col min="3" max="4" width="15.140625" customWidth="1"/>
    <col min="5" max="5" width="15.140625" style="83" customWidth="1"/>
    <col min="6" max="6" width="15.140625" customWidth="1"/>
    <col min="7" max="7" width="15.140625" style="87" customWidth="1"/>
    <col min="8" max="8" width="15.140625" customWidth="1"/>
    <col min="9" max="9" width="18.28515625" style="87" customWidth="1"/>
    <col min="10" max="10" width="13.140625" bestFit="1" customWidth="1"/>
    <col min="15" max="16" width="9.140625" bestFit="1" customWidth="1"/>
  </cols>
  <sheetData>
    <row r="1" spans="1:16" x14ac:dyDescent="0.25">
      <c r="A1" s="1"/>
      <c r="B1" s="2" t="s">
        <v>0</v>
      </c>
      <c r="C1" s="2"/>
      <c r="D1" s="3"/>
      <c r="E1" s="4"/>
      <c r="F1" s="2"/>
      <c r="G1" s="5"/>
      <c r="H1" s="2"/>
      <c r="I1" s="5"/>
    </row>
    <row r="2" spans="1:16" x14ac:dyDescent="0.25">
      <c r="A2" s="118" t="s">
        <v>1</v>
      </c>
      <c r="B2" s="112" t="s">
        <v>2</v>
      </c>
      <c r="C2" s="119" t="s">
        <v>3</v>
      </c>
      <c r="D2" s="120" t="s">
        <v>4</v>
      </c>
      <c r="E2" s="112" t="s">
        <v>5</v>
      </c>
      <c r="F2" s="112"/>
      <c r="G2" s="112"/>
      <c r="H2" s="112"/>
      <c r="I2" s="112"/>
    </row>
    <row r="3" spans="1:16" x14ac:dyDescent="0.25">
      <c r="A3" s="118"/>
      <c r="B3" s="112"/>
      <c r="C3" s="119"/>
      <c r="D3" s="120"/>
      <c r="E3" s="113" t="s">
        <v>6</v>
      </c>
      <c r="F3" s="114"/>
      <c r="G3" s="114" t="s">
        <v>7</v>
      </c>
      <c r="H3" s="114"/>
      <c r="I3" s="115" t="s">
        <v>8</v>
      </c>
    </row>
    <row r="4" spans="1:16" x14ac:dyDescent="0.25">
      <c r="A4" s="118"/>
      <c r="B4" s="112"/>
      <c r="C4" s="119"/>
      <c r="D4" s="120"/>
      <c r="E4" s="6" t="s">
        <v>9</v>
      </c>
      <c r="F4" s="7" t="s">
        <v>10</v>
      </c>
      <c r="G4" s="8" t="s">
        <v>9</v>
      </c>
      <c r="H4" s="7" t="s">
        <v>10</v>
      </c>
      <c r="I4" s="116"/>
    </row>
    <row r="5" spans="1:16" ht="15.75" thickBot="1" x14ac:dyDescent="0.3">
      <c r="A5" s="9">
        <v>1</v>
      </c>
      <c r="B5" s="10">
        <v>2</v>
      </c>
      <c r="C5" s="10">
        <v>3</v>
      </c>
      <c r="D5" s="11">
        <v>4</v>
      </c>
      <c r="E5" s="12"/>
      <c r="F5" s="10">
        <v>6</v>
      </c>
      <c r="G5" s="13">
        <v>0</v>
      </c>
      <c r="H5" s="10">
        <v>8</v>
      </c>
      <c r="I5" s="13">
        <v>0</v>
      </c>
    </row>
    <row r="6" spans="1:16" x14ac:dyDescent="0.25">
      <c r="A6" s="121" t="s">
        <v>11</v>
      </c>
      <c r="B6" s="14" t="s">
        <v>12</v>
      </c>
      <c r="C6" s="15" t="s">
        <v>13</v>
      </c>
      <c r="D6" s="16">
        <v>244</v>
      </c>
      <c r="E6" s="89">
        <v>0</v>
      </c>
      <c r="F6" s="90">
        <f t="shared" ref="F6:F69" si="0">E6*D6</f>
        <v>0</v>
      </c>
      <c r="G6" s="89">
        <v>0</v>
      </c>
      <c r="H6" s="91">
        <f>G6*D6</f>
        <v>0</v>
      </c>
      <c r="I6" s="92">
        <f>H6+F6</f>
        <v>0</v>
      </c>
      <c r="L6" s="17"/>
      <c r="M6" s="17"/>
      <c r="O6" s="17"/>
      <c r="P6" s="17"/>
    </row>
    <row r="7" spans="1:16" x14ac:dyDescent="0.25">
      <c r="A7" s="117"/>
      <c r="B7" s="19" t="s">
        <v>14</v>
      </c>
      <c r="C7" s="20" t="s">
        <v>13</v>
      </c>
      <c r="D7" s="21">
        <v>196</v>
      </c>
      <c r="E7" s="90">
        <v>0</v>
      </c>
      <c r="F7" s="90">
        <f t="shared" si="0"/>
        <v>0</v>
      </c>
      <c r="G7" s="90">
        <v>0</v>
      </c>
      <c r="H7" s="91">
        <f t="shared" ref="H7:H70" si="1">G7*D7</f>
        <v>0</v>
      </c>
      <c r="I7" s="93">
        <f t="shared" ref="I7:I8" si="2">H7+F7</f>
        <v>0</v>
      </c>
      <c r="L7" s="17"/>
      <c r="M7" s="17"/>
      <c r="O7" s="17"/>
      <c r="P7" s="17"/>
    </row>
    <row r="8" spans="1:16" x14ac:dyDescent="0.25">
      <c r="A8" s="117"/>
      <c r="B8" s="19" t="s">
        <v>15</v>
      </c>
      <c r="C8" s="20" t="s">
        <v>13</v>
      </c>
      <c r="D8" s="21">
        <v>48</v>
      </c>
      <c r="E8" s="90">
        <v>0</v>
      </c>
      <c r="F8" s="90">
        <f t="shared" si="0"/>
        <v>0</v>
      </c>
      <c r="G8" s="90">
        <v>0</v>
      </c>
      <c r="H8" s="91">
        <f t="shared" si="1"/>
        <v>0</v>
      </c>
      <c r="I8" s="93">
        <f t="shared" si="2"/>
        <v>0</v>
      </c>
      <c r="L8" s="17"/>
      <c r="M8" s="17"/>
      <c r="O8" s="17"/>
      <c r="P8" s="17"/>
    </row>
    <row r="9" spans="1:16" x14ac:dyDescent="0.25">
      <c r="A9" s="117"/>
      <c r="B9" s="19" t="s">
        <v>16</v>
      </c>
      <c r="C9" s="20"/>
      <c r="D9" s="21"/>
      <c r="E9" s="90">
        <v>0</v>
      </c>
      <c r="F9" s="90">
        <f t="shared" si="0"/>
        <v>0</v>
      </c>
      <c r="G9" s="90">
        <v>0</v>
      </c>
      <c r="H9" s="91">
        <f t="shared" si="1"/>
        <v>0</v>
      </c>
      <c r="I9" s="93">
        <f>H9+F9</f>
        <v>0</v>
      </c>
      <c r="L9" s="17"/>
      <c r="M9" s="17"/>
      <c r="O9" s="17"/>
      <c r="P9" s="17"/>
    </row>
    <row r="10" spans="1:16" x14ac:dyDescent="0.25">
      <c r="A10" s="117" t="s">
        <v>17</v>
      </c>
      <c r="B10" s="22" t="s">
        <v>18</v>
      </c>
      <c r="C10" s="20" t="s">
        <v>19</v>
      </c>
      <c r="D10" s="23">
        <f>'[1]8 ბლოკი'!C53</f>
        <v>1863.96</v>
      </c>
      <c r="E10" s="90">
        <v>0</v>
      </c>
      <c r="F10" s="90">
        <f t="shared" si="0"/>
        <v>0</v>
      </c>
      <c r="G10" s="90">
        <v>0</v>
      </c>
      <c r="H10" s="91">
        <f t="shared" si="1"/>
        <v>0</v>
      </c>
      <c r="I10" s="93">
        <f t="shared" ref="I10:I73" si="3">H10+F10</f>
        <v>0</v>
      </c>
      <c r="L10" s="17"/>
      <c r="M10" s="17"/>
      <c r="O10" s="17"/>
      <c r="P10" s="17"/>
    </row>
    <row r="11" spans="1:16" ht="15.75" x14ac:dyDescent="0.3">
      <c r="A11" s="117"/>
      <c r="B11" s="24" t="s">
        <v>20</v>
      </c>
      <c r="C11" s="25" t="s">
        <v>21</v>
      </c>
      <c r="D11" s="23">
        <f>D10*0.0255</f>
        <v>47.53098</v>
      </c>
      <c r="E11" s="90">
        <v>0</v>
      </c>
      <c r="F11" s="90">
        <f t="shared" si="0"/>
        <v>0</v>
      </c>
      <c r="G11" s="90">
        <v>0</v>
      </c>
      <c r="H11" s="91">
        <f t="shared" si="1"/>
        <v>0</v>
      </c>
      <c r="I11" s="93">
        <f t="shared" si="3"/>
        <v>0</v>
      </c>
      <c r="L11" s="17"/>
      <c r="M11" s="17"/>
      <c r="O11" s="17"/>
      <c r="P11" s="17"/>
    </row>
    <row r="12" spans="1:16" ht="15.75" x14ac:dyDescent="0.3">
      <c r="A12" s="117"/>
      <c r="B12" s="24" t="s">
        <v>22</v>
      </c>
      <c r="C12" s="25" t="s">
        <v>23</v>
      </c>
      <c r="D12" s="23">
        <f>D10*0.00523</f>
        <v>9.7485108</v>
      </c>
      <c r="E12" s="90">
        <v>0</v>
      </c>
      <c r="F12" s="90">
        <f t="shared" si="0"/>
        <v>0</v>
      </c>
      <c r="G12" s="90">
        <v>0</v>
      </c>
      <c r="H12" s="91">
        <f t="shared" si="1"/>
        <v>0</v>
      </c>
      <c r="I12" s="93">
        <f t="shared" si="3"/>
        <v>0</v>
      </c>
      <c r="L12" s="17"/>
      <c r="M12" s="17"/>
      <c r="O12" s="17"/>
      <c r="P12" s="17"/>
    </row>
    <row r="13" spans="1:16" ht="15.75" x14ac:dyDescent="0.3">
      <c r="A13" s="117"/>
      <c r="B13" s="24" t="s">
        <v>24</v>
      </c>
      <c r="C13" s="25" t="s">
        <v>21</v>
      </c>
      <c r="D13" s="23">
        <f>D10*0.28</f>
        <v>521.90880000000004</v>
      </c>
      <c r="E13" s="90">
        <v>0</v>
      </c>
      <c r="F13" s="90">
        <f t="shared" si="0"/>
        <v>0</v>
      </c>
      <c r="G13" s="90">
        <v>0</v>
      </c>
      <c r="H13" s="91">
        <f t="shared" si="1"/>
        <v>0</v>
      </c>
      <c r="I13" s="93">
        <f t="shared" si="3"/>
        <v>0</v>
      </c>
      <c r="L13" s="17"/>
      <c r="M13" s="17"/>
      <c r="O13" s="17"/>
      <c r="P13" s="17"/>
    </row>
    <row r="14" spans="1:16" ht="15.75" x14ac:dyDescent="0.3">
      <c r="A14" s="117"/>
      <c r="B14" s="24" t="s">
        <v>25</v>
      </c>
      <c r="C14" s="25" t="s">
        <v>23</v>
      </c>
      <c r="D14" s="23">
        <f>D10*0.00765</f>
        <v>14.259293999999999</v>
      </c>
      <c r="E14" s="90">
        <v>0</v>
      </c>
      <c r="F14" s="90">
        <f t="shared" si="0"/>
        <v>0</v>
      </c>
      <c r="G14" s="90">
        <v>0</v>
      </c>
      <c r="H14" s="91">
        <f t="shared" si="1"/>
        <v>0</v>
      </c>
      <c r="I14" s="93">
        <f t="shared" si="3"/>
        <v>0</v>
      </c>
      <c r="L14" s="17"/>
      <c r="M14" s="17"/>
      <c r="O14" s="17"/>
      <c r="P14" s="17"/>
    </row>
    <row r="15" spans="1:16" ht="15.75" x14ac:dyDescent="0.3">
      <c r="A15" s="117"/>
      <c r="B15" s="24" t="s">
        <v>26</v>
      </c>
      <c r="C15" s="25" t="s">
        <v>27</v>
      </c>
      <c r="D15" s="23">
        <f>D10*0.05</f>
        <v>93.198000000000008</v>
      </c>
      <c r="E15" s="90">
        <v>0</v>
      </c>
      <c r="F15" s="90">
        <f t="shared" si="0"/>
        <v>0</v>
      </c>
      <c r="G15" s="90">
        <v>0</v>
      </c>
      <c r="H15" s="91">
        <f t="shared" si="1"/>
        <v>0</v>
      </c>
      <c r="I15" s="93">
        <f t="shared" si="3"/>
        <v>0</v>
      </c>
      <c r="L15" s="17"/>
      <c r="M15" s="17"/>
      <c r="O15" s="17"/>
      <c r="P15" s="17"/>
    </row>
    <row r="16" spans="1:16" ht="15.75" x14ac:dyDescent="0.3">
      <c r="A16" s="117"/>
      <c r="B16" s="26" t="s">
        <v>28</v>
      </c>
      <c r="C16" s="25" t="s">
        <v>27</v>
      </c>
      <c r="D16" s="27">
        <f>D10*3</f>
        <v>5591.88</v>
      </c>
      <c r="E16" s="90">
        <v>0</v>
      </c>
      <c r="F16" s="90">
        <f t="shared" si="0"/>
        <v>0</v>
      </c>
      <c r="G16" s="90">
        <v>0</v>
      </c>
      <c r="H16" s="91">
        <f t="shared" si="1"/>
        <v>0</v>
      </c>
      <c r="I16" s="93">
        <f t="shared" si="3"/>
        <v>0</v>
      </c>
      <c r="L16" s="17"/>
      <c r="M16" s="17"/>
      <c r="O16" s="17"/>
      <c r="P16" s="17"/>
    </row>
    <row r="17" spans="1:16" ht="15.75" x14ac:dyDescent="0.3">
      <c r="A17" s="117"/>
      <c r="B17" s="28" t="s">
        <v>29</v>
      </c>
      <c r="C17" s="25" t="s">
        <v>27</v>
      </c>
      <c r="D17" s="23">
        <f>D10*0.25</f>
        <v>465.99</v>
      </c>
      <c r="E17" s="90">
        <v>0</v>
      </c>
      <c r="F17" s="90">
        <f t="shared" si="0"/>
        <v>0</v>
      </c>
      <c r="G17" s="90">
        <v>0</v>
      </c>
      <c r="H17" s="91">
        <f t="shared" si="1"/>
        <v>0</v>
      </c>
      <c r="I17" s="93">
        <f t="shared" si="3"/>
        <v>0</v>
      </c>
      <c r="L17" s="17"/>
      <c r="M17" s="17"/>
      <c r="O17" s="17"/>
      <c r="P17" s="17"/>
    </row>
    <row r="18" spans="1:16" ht="15.75" x14ac:dyDescent="0.3">
      <c r="A18" s="117"/>
      <c r="B18" s="26" t="s">
        <v>30</v>
      </c>
      <c r="C18" s="25" t="s">
        <v>27</v>
      </c>
      <c r="D18" s="27">
        <f>D10*0.65</f>
        <v>1211.5740000000001</v>
      </c>
      <c r="E18" s="90">
        <v>0</v>
      </c>
      <c r="F18" s="90">
        <f t="shared" si="0"/>
        <v>0</v>
      </c>
      <c r="G18" s="90">
        <v>0</v>
      </c>
      <c r="H18" s="91">
        <f t="shared" si="1"/>
        <v>0</v>
      </c>
      <c r="I18" s="93">
        <f t="shared" si="3"/>
        <v>0</v>
      </c>
      <c r="L18" s="17"/>
      <c r="M18" s="17"/>
      <c r="O18" s="17"/>
      <c r="P18" s="17"/>
    </row>
    <row r="19" spans="1:16" ht="15.75" x14ac:dyDescent="0.3">
      <c r="A19" s="117"/>
      <c r="B19" s="26" t="s">
        <v>31</v>
      </c>
      <c r="C19" s="25" t="s">
        <v>19</v>
      </c>
      <c r="D19" s="23">
        <f>D10</f>
        <v>1863.96</v>
      </c>
      <c r="E19" s="90">
        <v>0</v>
      </c>
      <c r="F19" s="90">
        <f t="shared" si="0"/>
        <v>0</v>
      </c>
      <c r="G19" s="90">
        <v>0</v>
      </c>
      <c r="H19" s="91">
        <f t="shared" si="1"/>
        <v>0</v>
      </c>
      <c r="I19" s="93">
        <f t="shared" si="3"/>
        <v>0</v>
      </c>
      <c r="L19" s="17"/>
      <c r="M19" s="17"/>
      <c r="O19" s="17"/>
      <c r="P19" s="17"/>
    </row>
    <row r="20" spans="1:16" x14ac:dyDescent="0.25">
      <c r="A20" s="117" t="s">
        <v>32</v>
      </c>
      <c r="B20" s="22" t="s">
        <v>33</v>
      </c>
      <c r="C20" s="20" t="s">
        <v>34</v>
      </c>
      <c r="D20" s="23">
        <v>836.67999999999972</v>
      </c>
      <c r="E20" s="90">
        <v>0</v>
      </c>
      <c r="F20" s="90">
        <f t="shared" si="0"/>
        <v>0</v>
      </c>
      <c r="G20" s="90">
        <v>0</v>
      </c>
      <c r="H20" s="91">
        <f t="shared" si="1"/>
        <v>0</v>
      </c>
      <c r="I20" s="93">
        <f t="shared" si="3"/>
        <v>0</v>
      </c>
      <c r="L20" s="17"/>
      <c r="M20" s="17"/>
      <c r="O20" s="17"/>
      <c r="P20" s="17"/>
    </row>
    <row r="21" spans="1:16" ht="15.75" x14ac:dyDescent="0.3">
      <c r="A21" s="117"/>
      <c r="B21" s="24" t="s">
        <v>20</v>
      </c>
      <c r="C21" s="25" t="s">
        <v>21</v>
      </c>
      <c r="D21" s="23">
        <v>4.2670679999999992</v>
      </c>
      <c r="E21" s="90">
        <v>0</v>
      </c>
      <c r="F21" s="90">
        <f t="shared" si="0"/>
        <v>0</v>
      </c>
      <c r="G21" s="90">
        <v>0</v>
      </c>
      <c r="H21" s="91">
        <f t="shared" si="1"/>
        <v>0</v>
      </c>
      <c r="I21" s="93">
        <f t="shared" si="3"/>
        <v>0</v>
      </c>
      <c r="L21" s="17"/>
      <c r="M21" s="17"/>
      <c r="O21" s="17"/>
      <c r="P21" s="17"/>
    </row>
    <row r="22" spans="1:16" ht="15.75" x14ac:dyDescent="0.3">
      <c r="A22" s="117"/>
      <c r="B22" s="24" t="s">
        <v>22</v>
      </c>
      <c r="C22" s="25" t="s">
        <v>23</v>
      </c>
      <c r="D22" s="23">
        <v>0.87014719999999968</v>
      </c>
      <c r="E22" s="90">
        <v>0</v>
      </c>
      <c r="F22" s="90">
        <f t="shared" si="0"/>
        <v>0</v>
      </c>
      <c r="G22" s="90">
        <v>0</v>
      </c>
      <c r="H22" s="91">
        <f t="shared" si="1"/>
        <v>0</v>
      </c>
      <c r="I22" s="93">
        <f t="shared" si="3"/>
        <v>0</v>
      </c>
      <c r="L22" s="17"/>
      <c r="M22" s="17"/>
      <c r="O22" s="17"/>
      <c r="P22" s="17"/>
    </row>
    <row r="23" spans="1:16" ht="15.75" x14ac:dyDescent="0.3">
      <c r="A23" s="117"/>
      <c r="B23" s="24" t="s">
        <v>24</v>
      </c>
      <c r="C23" s="25" t="s">
        <v>21</v>
      </c>
      <c r="D23" s="23">
        <v>4.685407999999998</v>
      </c>
      <c r="E23" s="90">
        <v>0</v>
      </c>
      <c r="F23" s="90">
        <f t="shared" si="0"/>
        <v>0</v>
      </c>
      <c r="G23" s="90">
        <v>0</v>
      </c>
      <c r="H23" s="91">
        <f t="shared" si="1"/>
        <v>0</v>
      </c>
      <c r="I23" s="93">
        <f t="shared" si="3"/>
        <v>0</v>
      </c>
      <c r="L23" s="17"/>
      <c r="M23" s="17"/>
      <c r="O23" s="17"/>
      <c r="P23" s="17"/>
    </row>
    <row r="24" spans="1:16" ht="15.75" x14ac:dyDescent="0.3">
      <c r="A24" s="117"/>
      <c r="B24" s="24" t="s">
        <v>25</v>
      </c>
      <c r="C24" s="25" t="s">
        <v>23</v>
      </c>
      <c r="D24" s="23">
        <v>1.2801203999999995</v>
      </c>
      <c r="E24" s="90">
        <v>0</v>
      </c>
      <c r="F24" s="90">
        <f t="shared" si="0"/>
        <v>0</v>
      </c>
      <c r="G24" s="90">
        <v>0</v>
      </c>
      <c r="H24" s="91">
        <f t="shared" si="1"/>
        <v>0</v>
      </c>
      <c r="I24" s="93">
        <f t="shared" si="3"/>
        <v>0</v>
      </c>
      <c r="L24" s="17"/>
      <c r="M24" s="17"/>
      <c r="O24" s="17"/>
      <c r="P24" s="17"/>
    </row>
    <row r="25" spans="1:16" ht="15.75" x14ac:dyDescent="0.3">
      <c r="A25" s="117"/>
      <c r="B25" s="24" t="s">
        <v>26</v>
      </c>
      <c r="C25" s="25" t="s">
        <v>27</v>
      </c>
      <c r="D25" s="23">
        <v>8.3667999999999978</v>
      </c>
      <c r="E25" s="90">
        <v>0</v>
      </c>
      <c r="F25" s="90">
        <f t="shared" si="0"/>
        <v>0</v>
      </c>
      <c r="G25" s="90">
        <v>0</v>
      </c>
      <c r="H25" s="91">
        <f t="shared" si="1"/>
        <v>0</v>
      </c>
      <c r="I25" s="93">
        <f t="shared" si="3"/>
        <v>0</v>
      </c>
      <c r="L25" s="17"/>
      <c r="M25" s="17"/>
      <c r="O25" s="17"/>
      <c r="P25" s="17"/>
    </row>
    <row r="26" spans="1:16" ht="15.75" x14ac:dyDescent="0.3">
      <c r="A26" s="117"/>
      <c r="B26" s="26" t="s">
        <v>28</v>
      </c>
      <c r="C26" s="25" t="s">
        <v>27</v>
      </c>
      <c r="D26" s="27">
        <v>502.00799999999981</v>
      </c>
      <c r="E26" s="90">
        <v>0</v>
      </c>
      <c r="F26" s="90">
        <f t="shared" si="0"/>
        <v>0</v>
      </c>
      <c r="G26" s="90">
        <v>0</v>
      </c>
      <c r="H26" s="91">
        <f t="shared" si="1"/>
        <v>0</v>
      </c>
      <c r="I26" s="93">
        <f t="shared" si="3"/>
        <v>0</v>
      </c>
      <c r="L26" s="17"/>
      <c r="M26" s="17"/>
      <c r="O26" s="17"/>
      <c r="P26" s="17"/>
    </row>
    <row r="27" spans="1:16" ht="15.75" x14ac:dyDescent="0.3">
      <c r="A27" s="117"/>
      <c r="B27" s="28" t="s">
        <v>29</v>
      </c>
      <c r="C27" s="25" t="s">
        <v>27</v>
      </c>
      <c r="D27" s="23">
        <v>41.833999999999989</v>
      </c>
      <c r="E27" s="90">
        <v>0</v>
      </c>
      <c r="F27" s="90">
        <f t="shared" si="0"/>
        <v>0</v>
      </c>
      <c r="G27" s="90">
        <v>0</v>
      </c>
      <c r="H27" s="91">
        <f t="shared" si="1"/>
        <v>0</v>
      </c>
      <c r="I27" s="93">
        <f t="shared" si="3"/>
        <v>0</v>
      </c>
      <c r="L27" s="17"/>
      <c r="M27" s="17"/>
      <c r="O27" s="17"/>
      <c r="P27" s="17"/>
    </row>
    <row r="28" spans="1:16" ht="15.75" x14ac:dyDescent="0.3">
      <c r="A28" s="117"/>
      <c r="B28" s="26" t="s">
        <v>30</v>
      </c>
      <c r="C28" s="25" t="s">
        <v>27</v>
      </c>
      <c r="D28" s="27">
        <v>108.76839999999997</v>
      </c>
      <c r="E28" s="90">
        <v>0</v>
      </c>
      <c r="F28" s="90">
        <f t="shared" si="0"/>
        <v>0</v>
      </c>
      <c r="G28" s="90">
        <v>0</v>
      </c>
      <c r="H28" s="91">
        <f t="shared" si="1"/>
        <v>0</v>
      </c>
      <c r="I28" s="93">
        <f t="shared" si="3"/>
        <v>0</v>
      </c>
      <c r="L28" s="17"/>
      <c r="M28" s="17"/>
      <c r="O28" s="17"/>
      <c r="P28" s="17"/>
    </row>
    <row r="29" spans="1:16" ht="15.75" x14ac:dyDescent="0.3">
      <c r="A29" s="117"/>
      <c r="B29" s="26" t="s">
        <v>35</v>
      </c>
      <c r="C29" s="25" t="s">
        <v>34</v>
      </c>
      <c r="D29" s="23">
        <v>878.51399999999978</v>
      </c>
      <c r="E29" s="90">
        <v>0</v>
      </c>
      <c r="F29" s="90">
        <f t="shared" si="0"/>
        <v>0</v>
      </c>
      <c r="G29" s="90">
        <v>0</v>
      </c>
      <c r="H29" s="91">
        <f t="shared" si="1"/>
        <v>0</v>
      </c>
      <c r="I29" s="93">
        <f t="shared" si="3"/>
        <v>0</v>
      </c>
      <c r="L29" s="17"/>
      <c r="M29" s="17"/>
      <c r="O29" s="17"/>
      <c r="P29" s="17"/>
    </row>
    <row r="30" spans="1:16" x14ac:dyDescent="0.25">
      <c r="A30" s="117" t="s">
        <v>36</v>
      </c>
      <c r="B30" s="29" t="s">
        <v>37</v>
      </c>
      <c r="C30" s="30" t="s">
        <v>19</v>
      </c>
      <c r="D30" s="31">
        <f>'[1]8 ბლოკი'!C55</f>
        <v>640.5</v>
      </c>
      <c r="E30" s="90">
        <v>0</v>
      </c>
      <c r="F30" s="90">
        <f t="shared" si="0"/>
        <v>0</v>
      </c>
      <c r="G30" s="90">
        <v>0</v>
      </c>
      <c r="H30" s="91">
        <f t="shared" si="1"/>
        <v>0</v>
      </c>
      <c r="I30" s="93">
        <f t="shared" si="3"/>
        <v>0</v>
      </c>
      <c r="L30" s="17"/>
      <c r="M30" s="17"/>
      <c r="O30" s="17"/>
      <c r="P30" s="17"/>
    </row>
    <row r="31" spans="1:16" ht="15.75" x14ac:dyDescent="0.3">
      <c r="A31" s="117"/>
      <c r="B31" s="32" t="s">
        <v>26</v>
      </c>
      <c r="C31" s="33" t="s">
        <v>27</v>
      </c>
      <c r="D31" s="27">
        <f>D30*0.05</f>
        <v>32.024999999999999</v>
      </c>
      <c r="E31" s="90">
        <v>0</v>
      </c>
      <c r="F31" s="90">
        <f t="shared" si="0"/>
        <v>0</v>
      </c>
      <c r="G31" s="90">
        <v>0</v>
      </c>
      <c r="H31" s="91">
        <f t="shared" si="1"/>
        <v>0</v>
      </c>
      <c r="I31" s="93">
        <f t="shared" si="3"/>
        <v>0</v>
      </c>
      <c r="L31" s="17"/>
      <c r="M31" s="17"/>
      <c r="O31" s="17"/>
      <c r="P31" s="17"/>
    </row>
    <row r="32" spans="1:16" ht="15.75" x14ac:dyDescent="0.3">
      <c r="A32" s="117"/>
      <c r="B32" s="34" t="s">
        <v>28</v>
      </c>
      <c r="C32" s="33" t="s">
        <v>27</v>
      </c>
      <c r="D32" s="27">
        <f>D30*3</f>
        <v>1921.5</v>
      </c>
      <c r="E32" s="90">
        <v>0</v>
      </c>
      <c r="F32" s="90">
        <f t="shared" si="0"/>
        <v>0</v>
      </c>
      <c r="G32" s="90">
        <v>0</v>
      </c>
      <c r="H32" s="91">
        <f t="shared" si="1"/>
        <v>0</v>
      </c>
      <c r="I32" s="93">
        <f t="shared" si="3"/>
        <v>0</v>
      </c>
      <c r="L32" s="17"/>
      <c r="M32" s="17"/>
      <c r="O32" s="17"/>
      <c r="P32" s="17"/>
    </row>
    <row r="33" spans="1:16" ht="15.75" x14ac:dyDescent="0.3">
      <c r="A33" s="117"/>
      <c r="B33" s="35" t="s">
        <v>29</v>
      </c>
      <c r="C33" s="33" t="s">
        <v>27</v>
      </c>
      <c r="D33" s="27">
        <f>D30*0.25</f>
        <v>160.125</v>
      </c>
      <c r="E33" s="90">
        <v>0</v>
      </c>
      <c r="F33" s="90">
        <f t="shared" si="0"/>
        <v>0</v>
      </c>
      <c r="G33" s="90">
        <v>0</v>
      </c>
      <c r="H33" s="91">
        <f t="shared" si="1"/>
        <v>0</v>
      </c>
      <c r="I33" s="93">
        <f t="shared" si="3"/>
        <v>0</v>
      </c>
      <c r="L33" s="17"/>
      <c r="M33" s="17"/>
      <c r="O33" s="17"/>
      <c r="P33" s="17"/>
    </row>
    <row r="34" spans="1:16" ht="15.75" x14ac:dyDescent="0.3">
      <c r="A34" s="117"/>
      <c r="B34" s="34" t="s">
        <v>30</v>
      </c>
      <c r="C34" s="33" t="s">
        <v>27</v>
      </c>
      <c r="D34" s="27">
        <f>D30*0.65</f>
        <v>416.32499999999999</v>
      </c>
      <c r="E34" s="90">
        <v>0</v>
      </c>
      <c r="F34" s="90">
        <f t="shared" si="0"/>
        <v>0</v>
      </c>
      <c r="G34" s="90">
        <v>0</v>
      </c>
      <c r="H34" s="91">
        <f t="shared" si="1"/>
        <v>0</v>
      </c>
      <c r="I34" s="93">
        <f t="shared" si="3"/>
        <v>0</v>
      </c>
      <c r="L34" s="17"/>
      <c r="M34" s="17"/>
      <c r="O34" s="17"/>
      <c r="P34" s="17"/>
    </row>
    <row r="35" spans="1:16" ht="15.75" x14ac:dyDescent="0.3">
      <c r="A35" s="117"/>
      <c r="B35" s="34" t="s">
        <v>31</v>
      </c>
      <c r="C35" s="33" t="s">
        <v>19</v>
      </c>
      <c r="D35" s="27">
        <f>D30</f>
        <v>640.5</v>
      </c>
      <c r="E35" s="90">
        <v>0</v>
      </c>
      <c r="F35" s="90">
        <f t="shared" si="0"/>
        <v>0</v>
      </c>
      <c r="G35" s="90">
        <v>0</v>
      </c>
      <c r="H35" s="91">
        <f t="shared" si="1"/>
        <v>0</v>
      </c>
      <c r="I35" s="93">
        <f t="shared" si="3"/>
        <v>0</v>
      </c>
      <c r="L35" s="17"/>
      <c r="M35" s="17"/>
      <c r="O35" s="17"/>
      <c r="P35" s="17"/>
    </row>
    <row r="36" spans="1:16" x14ac:dyDescent="0.25">
      <c r="A36" s="117" t="s">
        <v>38</v>
      </c>
      <c r="B36" s="22" t="s">
        <v>39</v>
      </c>
      <c r="C36" s="20" t="s">
        <v>19</v>
      </c>
      <c r="D36" s="21">
        <f>'[1]8 ბლოკი'!C56</f>
        <v>4849.5420000000004</v>
      </c>
      <c r="E36" s="90">
        <v>0</v>
      </c>
      <c r="F36" s="90">
        <f t="shared" si="0"/>
        <v>0</v>
      </c>
      <c r="G36" s="90">
        <v>0</v>
      </c>
      <c r="H36" s="91">
        <f t="shared" si="1"/>
        <v>0</v>
      </c>
      <c r="I36" s="93">
        <f t="shared" si="3"/>
        <v>0</v>
      </c>
      <c r="L36" s="17"/>
      <c r="M36" s="17"/>
      <c r="O36" s="17"/>
      <c r="P36" s="17"/>
    </row>
    <row r="37" spans="1:16" ht="15.75" x14ac:dyDescent="0.3">
      <c r="A37" s="117"/>
      <c r="B37" s="24" t="s">
        <v>40</v>
      </c>
      <c r="C37" s="20" t="s">
        <v>27</v>
      </c>
      <c r="D37" s="21">
        <f>D36*20</f>
        <v>96990.840000000011</v>
      </c>
      <c r="E37" s="90">
        <v>0</v>
      </c>
      <c r="F37" s="90">
        <f t="shared" si="0"/>
        <v>0</v>
      </c>
      <c r="G37" s="90">
        <v>0</v>
      </c>
      <c r="H37" s="91">
        <f t="shared" si="1"/>
        <v>0</v>
      </c>
      <c r="I37" s="93">
        <f t="shared" si="3"/>
        <v>0</v>
      </c>
      <c r="L37" s="17"/>
      <c r="M37" s="17"/>
      <c r="O37" s="17"/>
      <c r="P37" s="17"/>
    </row>
    <row r="38" spans="1:16" ht="15.75" x14ac:dyDescent="0.3">
      <c r="A38" s="117"/>
      <c r="B38" s="26" t="s">
        <v>35</v>
      </c>
      <c r="C38" s="20" t="s">
        <v>34</v>
      </c>
      <c r="D38" s="21">
        <f>D36*0.48</f>
        <v>2327.7801600000003</v>
      </c>
      <c r="E38" s="90">
        <v>0</v>
      </c>
      <c r="F38" s="90">
        <f t="shared" si="0"/>
        <v>0</v>
      </c>
      <c r="G38" s="90">
        <v>0</v>
      </c>
      <c r="H38" s="91">
        <f t="shared" si="1"/>
        <v>0</v>
      </c>
      <c r="I38" s="93">
        <f t="shared" si="3"/>
        <v>0</v>
      </c>
      <c r="L38" s="17"/>
      <c r="M38" s="17"/>
      <c r="O38" s="17"/>
      <c r="P38" s="17"/>
    </row>
    <row r="39" spans="1:16" ht="15.75" x14ac:dyDescent="0.3">
      <c r="A39" s="117"/>
      <c r="B39" s="26" t="s">
        <v>31</v>
      </c>
      <c r="C39" s="25" t="s">
        <v>19</v>
      </c>
      <c r="D39" s="23">
        <f>D36</f>
        <v>4849.5420000000004</v>
      </c>
      <c r="E39" s="90">
        <v>0</v>
      </c>
      <c r="F39" s="90">
        <f t="shared" si="0"/>
        <v>0</v>
      </c>
      <c r="G39" s="90">
        <v>0</v>
      </c>
      <c r="H39" s="91">
        <f t="shared" si="1"/>
        <v>0</v>
      </c>
      <c r="I39" s="93">
        <f t="shared" si="3"/>
        <v>0</v>
      </c>
      <c r="L39" s="17"/>
      <c r="M39" s="17"/>
      <c r="O39" s="17"/>
      <c r="P39" s="17"/>
    </row>
    <row r="40" spans="1:16" x14ac:dyDescent="0.25">
      <c r="A40" s="117" t="s">
        <v>41</v>
      </c>
      <c r="B40" s="22" t="s">
        <v>42</v>
      </c>
      <c r="C40" s="20" t="s">
        <v>34</v>
      </c>
      <c r="D40" s="23">
        <f>'[1]8 ბლოკი'!C57</f>
        <v>141.24</v>
      </c>
      <c r="E40" s="90">
        <v>0</v>
      </c>
      <c r="F40" s="90">
        <f t="shared" si="0"/>
        <v>0</v>
      </c>
      <c r="G40" s="90">
        <v>0</v>
      </c>
      <c r="H40" s="91">
        <f t="shared" si="1"/>
        <v>0</v>
      </c>
      <c r="I40" s="93">
        <f t="shared" si="3"/>
        <v>0</v>
      </c>
      <c r="L40" s="17"/>
      <c r="M40" s="17"/>
      <c r="O40" s="17"/>
      <c r="P40" s="17"/>
    </row>
    <row r="41" spans="1:16" ht="15.75" x14ac:dyDescent="0.3">
      <c r="A41" s="117"/>
      <c r="B41" s="24" t="s">
        <v>40</v>
      </c>
      <c r="C41" s="20" t="s">
        <v>27</v>
      </c>
      <c r="D41" s="21">
        <f>D40*6.63</f>
        <v>936.4212</v>
      </c>
      <c r="E41" s="90">
        <v>0</v>
      </c>
      <c r="F41" s="90">
        <f t="shared" si="0"/>
        <v>0</v>
      </c>
      <c r="G41" s="90">
        <v>0</v>
      </c>
      <c r="H41" s="91">
        <f t="shared" si="1"/>
        <v>0</v>
      </c>
      <c r="I41" s="93">
        <f t="shared" si="3"/>
        <v>0</v>
      </c>
      <c r="L41" s="17"/>
      <c r="M41" s="17"/>
      <c r="O41" s="17"/>
      <c r="P41" s="17"/>
    </row>
    <row r="42" spans="1:16" ht="15.75" x14ac:dyDescent="0.3">
      <c r="A42" s="117"/>
      <c r="B42" s="26" t="s">
        <v>35</v>
      </c>
      <c r="C42" s="20" t="s">
        <v>34</v>
      </c>
      <c r="D42" s="21">
        <f>D40*0.66</f>
        <v>93.218400000000017</v>
      </c>
      <c r="E42" s="90">
        <v>0</v>
      </c>
      <c r="F42" s="90">
        <f t="shared" si="0"/>
        <v>0</v>
      </c>
      <c r="G42" s="90">
        <v>0</v>
      </c>
      <c r="H42" s="91">
        <f t="shared" si="1"/>
        <v>0</v>
      </c>
      <c r="I42" s="93">
        <f t="shared" si="3"/>
        <v>0</v>
      </c>
      <c r="L42" s="17"/>
      <c r="M42" s="17"/>
      <c r="O42" s="17"/>
      <c r="P42" s="17"/>
    </row>
    <row r="43" spans="1:16" x14ac:dyDescent="0.25">
      <c r="A43" s="117" t="s">
        <v>43</v>
      </c>
      <c r="B43" s="36" t="s">
        <v>44</v>
      </c>
      <c r="C43" s="20" t="s">
        <v>19</v>
      </c>
      <c r="D43" s="21">
        <f>'[1]8 ბლოკი'!C58</f>
        <v>4104.3439999999991</v>
      </c>
      <c r="E43" s="90">
        <v>0</v>
      </c>
      <c r="F43" s="90">
        <f t="shared" si="0"/>
        <v>0</v>
      </c>
      <c r="G43" s="90">
        <v>0</v>
      </c>
      <c r="H43" s="91">
        <f t="shared" si="1"/>
        <v>0</v>
      </c>
      <c r="I43" s="93">
        <f t="shared" si="3"/>
        <v>0</v>
      </c>
      <c r="L43" s="17"/>
      <c r="M43" s="17"/>
      <c r="O43" s="17"/>
      <c r="P43" s="17"/>
    </row>
    <row r="44" spans="1:16" x14ac:dyDescent="0.25">
      <c r="A44" s="117"/>
      <c r="B44" s="28" t="s">
        <v>45</v>
      </c>
      <c r="C44" s="37" t="s">
        <v>27</v>
      </c>
      <c r="D44" s="21">
        <f>D43*0.63</f>
        <v>2585.7367199999994</v>
      </c>
      <c r="E44" s="90">
        <v>0</v>
      </c>
      <c r="F44" s="90">
        <f t="shared" si="0"/>
        <v>0</v>
      </c>
      <c r="G44" s="90">
        <v>0</v>
      </c>
      <c r="H44" s="91">
        <f t="shared" si="1"/>
        <v>0</v>
      </c>
      <c r="I44" s="93">
        <f t="shared" si="3"/>
        <v>0</v>
      </c>
      <c r="L44" s="17"/>
      <c r="M44" s="17"/>
      <c r="O44" s="17"/>
      <c r="P44" s="17"/>
    </row>
    <row r="45" spans="1:16" x14ac:dyDescent="0.25">
      <c r="A45" s="117"/>
      <c r="B45" s="28" t="s">
        <v>29</v>
      </c>
      <c r="C45" s="37" t="s">
        <v>27</v>
      </c>
      <c r="D45" s="21">
        <f>D43*0.2</f>
        <v>820.86879999999985</v>
      </c>
      <c r="E45" s="90">
        <v>0</v>
      </c>
      <c r="F45" s="90">
        <f t="shared" si="0"/>
        <v>0</v>
      </c>
      <c r="G45" s="90">
        <v>0</v>
      </c>
      <c r="H45" s="91">
        <f t="shared" si="1"/>
        <v>0</v>
      </c>
      <c r="I45" s="93">
        <f t="shared" si="3"/>
        <v>0</v>
      </c>
      <c r="L45" s="17"/>
      <c r="M45" s="17"/>
      <c r="O45" s="17"/>
      <c r="P45" s="17"/>
    </row>
    <row r="46" spans="1:16" x14ac:dyDescent="0.25">
      <c r="A46" s="117"/>
      <c r="B46" s="38" t="s">
        <v>46</v>
      </c>
      <c r="C46" s="37" t="s">
        <v>47</v>
      </c>
      <c r="D46" s="21">
        <f>D43*0.01</f>
        <v>41.04343999999999</v>
      </c>
      <c r="E46" s="90">
        <v>0</v>
      </c>
      <c r="F46" s="90">
        <f t="shared" si="0"/>
        <v>0</v>
      </c>
      <c r="G46" s="90">
        <v>0</v>
      </c>
      <c r="H46" s="91">
        <f t="shared" si="1"/>
        <v>0</v>
      </c>
      <c r="I46" s="93">
        <f t="shared" si="3"/>
        <v>0</v>
      </c>
      <c r="L46" s="17"/>
      <c r="M46" s="17"/>
      <c r="O46" s="17"/>
      <c r="P46" s="17"/>
    </row>
    <row r="47" spans="1:16" x14ac:dyDescent="0.25">
      <c r="A47" s="117"/>
      <c r="B47" s="19" t="s">
        <v>48</v>
      </c>
      <c r="C47" s="37" t="s">
        <v>27</v>
      </c>
      <c r="D47" s="31">
        <f>D43*0.63</f>
        <v>2585.7367199999994</v>
      </c>
      <c r="E47" s="90">
        <v>0</v>
      </c>
      <c r="F47" s="90">
        <f t="shared" si="0"/>
        <v>0</v>
      </c>
      <c r="G47" s="90">
        <v>0</v>
      </c>
      <c r="H47" s="91">
        <f t="shared" si="1"/>
        <v>0</v>
      </c>
      <c r="I47" s="93">
        <f t="shared" si="3"/>
        <v>0</v>
      </c>
      <c r="L47" s="17"/>
      <c r="M47" s="17"/>
      <c r="O47" s="17"/>
      <c r="P47" s="17"/>
    </row>
    <row r="48" spans="1:16" ht="15.75" x14ac:dyDescent="0.3">
      <c r="A48" s="117"/>
      <c r="B48" s="26" t="s">
        <v>31</v>
      </c>
      <c r="C48" s="25" t="s">
        <v>19</v>
      </c>
      <c r="D48" s="23">
        <f>D43*1</f>
        <v>4104.3439999999991</v>
      </c>
      <c r="E48" s="90">
        <v>0</v>
      </c>
      <c r="F48" s="90">
        <f t="shared" si="0"/>
        <v>0</v>
      </c>
      <c r="G48" s="90">
        <v>0</v>
      </c>
      <c r="H48" s="91">
        <f t="shared" si="1"/>
        <v>0</v>
      </c>
      <c r="I48" s="93">
        <f t="shared" si="3"/>
        <v>0</v>
      </c>
      <c r="L48" s="17"/>
      <c r="M48" s="17"/>
      <c r="O48" s="17"/>
      <c r="P48" s="17"/>
    </row>
    <row r="49" spans="1:16" ht="30" x14ac:dyDescent="0.25">
      <c r="A49" s="117" t="s">
        <v>49</v>
      </c>
      <c r="B49" s="29" t="s">
        <v>50</v>
      </c>
      <c r="C49" s="30" t="s">
        <v>19</v>
      </c>
      <c r="D49" s="31">
        <v>1277.7</v>
      </c>
      <c r="E49" s="90">
        <v>0</v>
      </c>
      <c r="F49" s="90">
        <f t="shared" si="0"/>
        <v>0</v>
      </c>
      <c r="G49" s="90">
        <v>0</v>
      </c>
      <c r="H49" s="91">
        <f t="shared" si="1"/>
        <v>0</v>
      </c>
      <c r="I49" s="93">
        <f t="shared" si="3"/>
        <v>0</v>
      </c>
      <c r="L49" s="17"/>
      <c r="M49" s="17"/>
      <c r="O49" s="17"/>
      <c r="P49" s="17"/>
    </row>
    <row r="50" spans="1:16" ht="15.75" x14ac:dyDescent="0.3">
      <c r="A50" s="117"/>
      <c r="B50" s="32" t="s">
        <v>51</v>
      </c>
      <c r="C50" s="33" t="s">
        <v>19</v>
      </c>
      <c r="D50" s="27">
        <v>1303.2540000000001</v>
      </c>
      <c r="E50" s="90">
        <v>0</v>
      </c>
      <c r="F50" s="90">
        <f t="shared" si="0"/>
        <v>0</v>
      </c>
      <c r="G50" s="90">
        <v>0</v>
      </c>
      <c r="H50" s="91">
        <f t="shared" si="1"/>
        <v>0</v>
      </c>
      <c r="I50" s="93">
        <f t="shared" si="3"/>
        <v>0</v>
      </c>
      <c r="L50" s="17"/>
      <c r="M50" s="17"/>
      <c r="O50" s="17"/>
      <c r="P50" s="17"/>
    </row>
    <row r="51" spans="1:16" ht="15.75" x14ac:dyDescent="0.3">
      <c r="A51" s="117"/>
      <c r="B51" s="34" t="s">
        <v>52</v>
      </c>
      <c r="C51" s="33" t="s">
        <v>19</v>
      </c>
      <c r="D51" s="27"/>
      <c r="E51" s="90">
        <v>0</v>
      </c>
      <c r="F51" s="90">
        <f t="shared" si="0"/>
        <v>0</v>
      </c>
      <c r="G51" s="90">
        <v>0</v>
      </c>
      <c r="H51" s="91">
        <f t="shared" si="1"/>
        <v>0</v>
      </c>
      <c r="I51" s="93">
        <f t="shared" si="3"/>
        <v>0</v>
      </c>
      <c r="L51" s="17"/>
      <c r="M51" s="17"/>
      <c r="O51" s="17"/>
      <c r="P51" s="17"/>
    </row>
    <row r="52" spans="1:16" x14ac:dyDescent="0.25">
      <c r="A52" s="117" t="s">
        <v>53</v>
      </c>
      <c r="B52" s="29" t="s">
        <v>54</v>
      </c>
      <c r="C52" s="30" t="s">
        <v>19</v>
      </c>
      <c r="D52" s="31">
        <v>255.54000000000002</v>
      </c>
      <c r="E52" s="90">
        <v>0</v>
      </c>
      <c r="F52" s="90">
        <f t="shared" si="0"/>
        <v>0</v>
      </c>
      <c r="G52" s="90">
        <v>0</v>
      </c>
      <c r="H52" s="91">
        <f t="shared" si="1"/>
        <v>0</v>
      </c>
      <c r="I52" s="93">
        <f t="shared" si="3"/>
        <v>0</v>
      </c>
      <c r="L52" s="17"/>
      <c r="M52" s="17"/>
      <c r="O52" s="17"/>
      <c r="P52" s="17"/>
    </row>
    <row r="53" spans="1:16" ht="15.75" x14ac:dyDescent="0.3">
      <c r="A53" s="117"/>
      <c r="B53" s="32" t="s">
        <v>26</v>
      </c>
      <c r="C53" s="33" t="s">
        <v>27</v>
      </c>
      <c r="D53" s="27">
        <v>12.777000000000001</v>
      </c>
      <c r="E53" s="90">
        <v>0</v>
      </c>
      <c r="F53" s="90">
        <f t="shared" si="0"/>
        <v>0</v>
      </c>
      <c r="G53" s="90">
        <v>0</v>
      </c>
      <c r="H53" s="91">
        <f t="shared" si="1"/>
        <v>0</v>
      </c>
      <c r="I53" s="93">
        <f t="shared" si="3"/>
        <v>0</v>
      </c>
      <c r="L53" s="17"/>
      <c r="M53" s="17"/>
      <c r="O53" s="17"/>
      <c r="P53" s="17"/>
    </row>
    <row r="54" spans="1:16" ht="15.75" x14ac:dyDescent="0.3">
      <c r="A54" s="117"/>
      <c r="B54" s="34" t="s">
        <v>28</v>
      </c>
      <c r="C54" s="33" t="s">
        <v>27</v>
      </c>
      <c r="D54" s="27">
        <v>766.62000000000012</v>
      </c>
      <c r="E54" s="90">
        <v>0</v>
      </c>
      <c r="F54" s="90">
        <f t="shared" si="0"/>
        <v>0</v>
      </c>
      <c r="G54" s="90">
        <v>0</v>
      </c>
      <c r="H54" s="91">
        <f t="shared" si="1"/>
        <v>0</v>
      </c>
      <c r="I54" s="93">
        <f t="shared" si="3"/>
        <v>0</v>
      </c>
      <c r="L54" s="17"/>
      <c r="M54" s="17"/>
      <c r="O54" s="17"/>
      <c r="P54" s="17"/>
    </row>
    <row r="55" spans="1:16" ht="15.75" x14ac:dyDescent="0.3">
      <c r="A55" s="117"/>
      <c r="B55" s="35" t="s">
        <v>29</v>
      </c>
      <c r="C55" s="33" t="s">
        <v>27</v>
      </c>
      <c r="D55" s="27">
        <v>63.885000000000005</v>
      </c>
      <c r="E55" s="90">
        <v>0</v>
      </c>
      <c r="F55" s="90">
        <f t="shared" si="0"/>
        <v>0</v>
      </c>
      <c r="G55" s="90">
        <v>0</v>
      </c>
      <c r="H55" s="91">
        <f t="shared" si="1"/>
        <v>0</v>
      </c>
      <c r="I55" s="93">
        <f t="shared" si="3"/>
        <v>0</v>
      </c>
      <c r="L55" s="17"/>
      <c r="M55" s="17"/>
      <c r="O55" s="17"/>
      <c r="P55" s="17"/>
    </row>
    <row r="56" spans="1:16" ht="15.75" x14ac:dyDescent="0.3">
      <c r="A56" s="117"/>
      <c r="B56" s="34" t="s">
        <v>30</v>
      </c>
      <c r="C56" s="33" t="s">
        <v>27</v>
      </c>
      <c r="D56" s="27">
        <v>160.99020000000002</v>
      </c>
      <c r="E56" s="90">
        <v>0</v>
      </c>
      <c r="F56" s="90">
        <f t="shared" si="0"/>
        <v>0</v>
      </c>
      <c r="G56" s="90">
        <v>0</v>
      </c>
      <c r="H56" s="91">
        <f t="shared" si="1"/>
        <v>0</v>
      </c>
      <c r="I56" s="93">
        <f t="shared" si="3"/>
        <v>0</v>
      </c>
      <c r="L56" s="17"/>
      <c r="M56" s="17"/>
      <c r="O56" s="17"/>
      <c r="P56" s="17"/>
    </row>
    <row r="57" spans="1:16" ht="15.75" x14ac:dyDescent="0.3">
      <c r="A57" s="117"/>
      <c r="B57" s="34" t="s">
        <v>31</v>
      </c>
      <c r="C57" s="33" t="s">
        <v>19</v>
      </c>
      <c r="D57" s="27">
        <v>255.54000000000002</v>
      </c>
      <c r="E57" s="90">
        <v>0</v>
      </c>
      <c r="F57" s="90">
        <f t="shared" si="0"/>
        <v>0</v>
      </c>
      <c r="G57" s="90">
        <v>0</v>
      </c>
      <c r="H57" s="91">
        <f t="shared" si="1"/>
        <v>0</v>
      </c>
      <c r="I57" s="93">
        <f t="shared" si="3"/>
        <v>0</v>
      </c>
      <c r="L57" s="17"/>
      <c r="M57" s="17"/>
      <c r="O57" s="17"/>
      <c r="P57" s="17"/>
    </row>
    <row r="58" spans="1:16" x14ac:dyDescent="0.25">
      <c r="A58" s="117" t="s">
        <v>55</v>
      </c>
      <c r="B58" s="22" t="s">
        <v>56</v>
      </c>
      <c r="C58" s="20" t="s">
        <v>19</v>
      </c>
      <c r="D58" s="21">
        <f>'[1]8 ბლოკი'!C61</f>
        <v>10816.353999999999</v>
      </c>
      <c r="E58" s="90">
        <v>0</v>
      </c>
      <c r="F58" s="90">
        <f t="shared" si="0"/>
        <v>0</v>
      </c>
      <c r="G58" s="90">
        <v>0</v>
      </c>
      <c r="H58" s="91">
        <f t="shared" si="1"/>
        <v>0</v>
      </c>
      <c r="I58" s="93">
        <f t="shared" si="3"/>
        <v>0</v>
      </c>
      <c r="L58" s="17"/>
      <c r="M58" s="17"/>
      <c r="O58" s="17"/>
      <c r="P58" s="17"/>
    </row>
    <row r="59" spans="1:16" ht="15.75" x14ac:dyDescent="0.3">
      <c r="A59" s="117"/>
      <c r="B59" s="35" t="s">
        <v>29</v>
      </c>
      <c r="C59" s="33" t="s">
        <v>27</v>
      </c>
      <c r="D59" s="27">
        <f>D58*0.25</f>
        <v>2704.0884999999998</v>
      </c>
      <c r="E59" s="90">
        <v>0</v>
      </c>
      <c r="F59" s="90">
        <f t="shared" si="0"/>
        <v>0</v>
      </c>
      <c r="G59" s="90">
        <v>0</v>
      </c>
      <c r="H59" s="91">
        <f t="shared" si="1"/>
        <v>0</v>
      </c>
      <c r="I59" s="93">
        <f t="shared" si="3"/>
        <v>0</v>
      </c>
      <c r="L59" s="17"/>
      <c r="M59" s="17"/>
      <c r="O59" s="17"/>
      <c r="P59" s="17"/>
    </row>
    <row r="60" spans="1:16" ht="15.75" x14ac:dyDescent="0.3">
      <c r="A60" s="117"/>
      <c r="B60" s="24" t="s">
        <v>40</v>
      </c>
      <c r="C60" s="20" t="s">
        <v>27</v>
      </c>
      <c r="D60" s="21">
        <f>D58*20</f>
        <v>216327.08</v>
      </c>
      <c r="E60" s="90">
        <v>0</v>
      </c>
      <c r="F60" s="90">
        <f t="shared" si="0"/>
        <v>0</v>
      </c>
      <c r="G60" s="90">
        <v>0</v>
      </c>
      <c r="H60" s="91">
        <f t="shared" si="1"/>
        <v>0</v>
      </c>
      <c r="I60" s="93">
        <f t="shared" si="3"/>
        <v>0</v>
      </c>
      <c r="L60" s="17"/>
      <c r="M60" s="17"/>
      <c r="O60" s="17"/>
      <c r="P60" s="17"/>
    </row>
    <row r="61" spans="1:16" ht="15.75" x14ac:dyDescent="0.3">
      <c r="A61" s="117"/>
      <c r="B61" s="26" t="s">
        <v>35</v>
      </c>
      <c r="C61" s="20" t="s">
        <v>34</v>
      </c>
      <c r="D61" s="21">
        <f>D58*0.48</f>
        <v>5191.8499199999997</v>
      </c>
      <c r="E61" s="90">
        <v>0</v>
      </c>
      <c r="F61" s="90">
        <f t="shared" si="0"/>
        <v>0</v>
      </c>
      <c r="G61" s="90">
        <v>0</v>
      </c>
      <c r="H61" s="91">
        <f t="shared" si="1"/>
        <v>0</v>
      </c>
      <c r="I61" s="93">
        <f t="shared" si="3"/>
        <v>0</v>
      </c>
      <c r="L61" s="17"/>
      <c r="M61" s="17"/>
      <c r="O61" s="17"/>
      <c r="P61" s="17"/>
    </row>
    <row r="62" spans="1:16" ht="15.75" x14ac:dyDescent="0.3">
      <c r="A62" s="117"/>
      <c r="B62" s="26" t="s">
        <v>31</v>
      </c>
      <c r="C62" s="25" t="s">
        <v>19</v>
      </c>
      <c r="D62" s="23">
        <f>D58*1</f>
        <v>10816.353999999999</v>
      </c>
      <c r="E62" s="90">
        <v>0</v>
      </c>
      <c r="F62" s="90">
        <f t="shared" si="0"/>
        <v>0</v>
      </c>
      <c r="G62" s="90">
        <v>0</v>
      </c>
      <c r="H62" s="91">
        <f t="shared" si="1"/>
        <v>0</v>
      </c>
      <c r="I62" s="93">
        <f t="shared" si="3"/>
        <v>0</v>
      </c>
      <c r="L62" s="17"/>
      <c r="M62" s="17"/>
      <c r="O62" s="17"/>
      <c r="P62" s="17"/>
    </row>
    <row r="63" spans="1:16" ht="30" x14ac:dyDescent="0.25">
      <c r="A63" s="117" t="s">
        <v>57</v>
      </c>
      <c r="B63" s="22" t="s">
        <v>58</v>
      </c>
      <c r="C63" s="20" t="s">
        <v>34</v>
      </c>
      <c r="D63" s="21">
        <f>'[1]8 ბლოკი'!C62</f>
        <v>1112.9000000000001</v>
      </c>
      <c r="E63" s="90">
        <v>0</v>
      </c>
      <c r="F63" s="90">
        <f t="shared" si="0"/>
        <v>0</v>
      </c>
      <c r="G63" s="90">
        <v>0</v>
      </c>
      <c r="H63" s="91">
        <f t="shared" si="1"/>
        <v>0</v>
      </c>
      <c r="I63" s="93">
        <f t="shared" si="3"/>
        <v>0</v>
      </c>
      <c r="L63" s="17"/>
      <c r="M63" s="17"/>
      <c r="O63" s="17"/>
      <c r="P63" s="17"/>
    </row>
    <row r="64" spans="1:16" x14ac:dyDescent="0.25">
      <c r="A64" s="117"/>
      <c r="B64" s="28" t="s">
        <v>29</v>
      </c>
      <c r="C64" s="37" t="s">
        <v>27</v>
      </c>
      <c r="D64" s="21">
        <f>D63*0.1</f>
        <v>111.29000000000002</v>
      </c>
      <c r="E64" s="90">
        <v>0</v>
      </c>
      <c r="F64" s="90">
        <f t="shared" si="0"/>
        <v>0</v>
      </c>
      <c r="G64" s="90">
        <v>0</v>
      </c>
      <c r="H64" s="91">
        <f t="shared" si="1"/>
        <v>0</v>
      </c>
      <c r="I64" s="93">
        <f t="shared" si="3"/>
        <v>0</v>
      </c>
      <c r="L64" s="17"/>
      <c r="M64" s="17"/>
      <c r="O64" s="17"/>
      <c r="P64" s="17"/>
    </row>
    <row r="65" spans="1:16" ht="15.75" x14ac:dyDescent="0.3">
      <c r="A65" s="117"/>
      <c r="B65" s="24" t="s">
        <v>40</v>
      </c>
      <c r="C65" s="20" t="s">
        <v>27</v>
      </c>
      <c r="D65" s="21">
        <f>D63*10</f>
        <v>11129</v>
      </c>
      <c r="E65" s="90">
        <v>0</v>
      </c>
      <c r="F65" s="90">
        <f t="shared" si="0"/>
        <v>0</v>
      </c>
      <c r="G65" s="90">
        <v>0</v>
      </c>
      <c r="H65" s="91">
        <f t="shared" si="1"/>
        <v>0</v>
      </c>
      <c r="I65" s="93">
        <f t="shared" si="3"/>
        <v>0</v>
      </c>
      <c r="L65" s="17"/>
      <c r="M65" s="17"/>
      <c r="O65" s="17"/>
      <c r="P65" s="17"/>
    </row>
    <row r="66" spans="1:16" ht="15.75" x14ac:dyDescent="0.3">
      <c r="A66" s="117"/>
      <c r="B66" s="26" t="s">
        <v>35</v>
      </c>
      <c r="C66" s="20" t="s">
        <v>34</v>
      </c>
      <c r="D66" s="21">
        <f>D63*1.02</f>
        <v>1135.1580000000001</v>
      </c>
      <c r="E66" s="90">
        <v>0</v>
      </c>
      <c r="F66" s="90">
        <f t="shared" si="0"/>
        <v>0</v>
      </c>
      <c r="G66" s="90">
        <v>0</v>
      </c>
      <c r="H66" s="91">
        <f t="shared" si="1"/>
        <v>0</v>
      </c>
      <c r="I66" s="93">
        <f t="shared" si="3"/>
        <v>0</v>
      </c>
      <c r="L66" s="17"/>
      <c r="M66" s="17"/>
      <c r="O66" s="17"/>
      <c r="P66" s="17"/>
    </row>
    <row r="67" spans="1:16" ht="15.75" x14ac:dyDescent="0.3">
      <c r="A67" s="117"/>
      <c r="B67" s="26" t="s">
        <v>31</v>
      </c>
      <c r="C67" s="25" t="s">
        <v>19</v>
      </c>
      <c r="D67" s="23">
        <f>D63*1</f>
        <v>1112.9000000000001</v>
      </c>
      <c r="E67" s="90">
        <v>0</v>
      </c>
      <c r="F67" s="90">
        <f t="shared" si="0"/>
        <v>0</v>
      </c>
      <c r="G67" s="90">
        <v>0</v>
      </c>
      <c r="H67" s="91">
        <f t="shared" si="1"/>
        <v>0</v>
      </c>
      <c r="I67" s="93">
        <f t="shared" si="3"/>
        <v>0</v>
      </c>
      <c r="L67" s="17"/>
      <c r="M67" s="17"/>
      <c r="O67" s="17"/>
      <c r="P67" s="17"/>
    </row>
    <row r="68" spans="1:16" ht="30" x14ac:dyDescent="0.25">
      <c r="A68" s="117" t="s">
        <v>59</v>
      </c>
      <c r="B68" s="22" t="s">
        <v>60</v>
      </c>
      <c r="C68" s="37" t="s">
        <v>47</v>
      </c>
      <c r="D68" s="21">
        <f>'[1]8 ბლოკი'!C63</f>
        <v>3062.7000000000021</v>
      </c>
      <c r="E68" s="90">
        <v>0</v>
      </c>
      <c r="F68" s="90">
        <f t="shared" si="0"/>
        <v>0</v>
      </c>
      <c r="G68" s="90">
        <v>0</v>
      </c>
      <c r="H68" s="91">
        <f t="shared" si="1"/>
        <v>0</v>
      </c>
      <c r="I68" s="93">
        <f t="shared" si="3"/>
        <v>0</v>
      </c>
      <c r="L68" s="17"/>
      <c r="M68" s="17"/>
      <c r="O68" s="17"/>
      <c r="P68" s="17"/>
    </row>
    <row r="69" spans="1:16" x14ac:dyDescent="0.25">
      <c r="A69" s="117"/>
      <c r="B69" s="38" t="s">
        <v>61</v>
      </c>
      <c r="C69" s="37" t="s">
        <v>62</v>
      </c>
      <c r="D69" s="21">
        <f>D68*0.714</f>
        <v>2186.7678000000014</v>
      </c>
      <c r="E69" s="90">
        <v>0</v>
      </c>
      <c r="F69" s="90">
        <f t="shared" si="0"/>
        <v>0</v>
      </c>
      <c r="G69" s="90">
        <v>0</v>
      </c>
      <c r="H69" s="91">
        <f t="shared" si="1"/>
        <v>0</v>
      </c>
      <c r="I69" s="93">
        <f t="shared" si="3"/>
        <v>0</v>
      </c>
      <c r="L69" s="17"/>
      <c r="M69" s="17"/>
      <c r="O69" s="17"/>
      <c r="P69" s="17"/>
    </row>
    <row r="70" spans="1:16" x14ac:dyDescent="0.25">
      <c r="A70" s="117"/>
      <c r="B70" s="38" t="s">
        <v>24</v>
      </c>
      <c r="C70" s="37" t="s">
        <v>62</v>
      </c>
      <c r="D70" s="21">
        <f>D68*0.0828</f>
        <v>253.59156000000016</v>
      </c>
      <c r="E70" s="90">
        <v>0</v>
      </c>
      <c r="F70" s="90">
        <f t="shared" ref="F70:F115" si="4">E70*D70</f>
        <v>0</v>
      </c>
      <c r="G70" s="90">
        <v>0</v>
      </c>
      <c r="H70" s="91">
        <f t="shared" si="1"/>
        <v>0</v>
      </c>
      <c r="I70" s="93">
        <f t="shared" si="3"/>
        <v>0</v>
      </c>
      <c r="L70" s="17"/>
      <c r="M70" s="17"/>
      <c r="O70" s="17"/>
      <c r="P70" s="17"/>
    </row>
    <row r="71" spans="1:16" x14ac:dyDescent="0.25">
      <c r="A71" s="117"/>
      <c r="B71" s="39" t="s">
        <v>63</v>
      </c>
      <c r="C71" s="37" t="s">
        <v>23</v>
      </c>
      <c r="D71" s="21">
        <f>D68*0.0297</f>
        <v>90.962190000000064</v>
      </c>
      <c r="E71" s="90">
        <v>0</v>
      </c>
      <c r="F71" s="90">
        <f t="shared" si="4"/>
        <v>0</v>
      </c>
      <c r="G71" s="90">
        <v>0</v>
      </c>
      <c r="H71" s="91">
        <f t="shared" ref="H71:H115" si="5">G71*D71</f>
        <v>0</v>
      </c>
      <c r="I71" s="93">
        <f t="shared" si="3"/>
        <v>0</v>
      </c>
      <c r="L71" s="17"/>
      <c r="M71" s="17"/>
      <c r="O71" s="17"/>
      <c r="P71" s="17"/>
    </row>
    <row r="72" spans="1:16" x14ac:dyDescent="0.25">
      <c r="A72" s="117"/>
      <c r="B72" s="39" t="s">
        <v>64</v>
      </c>
      <c r="C72" s="37" t="s">
        <v>62</v>
      </c>
      <c r="D72" s="21">
        <f>D68*0.06</f>
        <v>183.76200000000011</v>
      </c>
      <c r="E72" s="90">
        <v>0</v>
      </c>
      <c r="F72" s="90">
        <f t="shared" si="4"/>
        <v>0</v>
      </c>
      <c r="G72" s="90">
        <v>0</v>
      </c>
      <c r="H72" s="91">
        <f t="shared" si="5"/>
        <v>0</v>
      </c>
      <c r="I72" s="93">
        <f>H72+F72</f>
        <v>0</v>
      </c>
      <c r="L72" s="17"/>
      <c r="M72" s="17"/>
      <c r="O72" s="17"/>
      <c r="P72" s="17"/>
    </row>
    <row r="73" spans="1:16" ht="15.75" x14ac:dyDescent="0.3">
      <c r="A73" s="117"/>
      <c r="B73" s="26" t="s">
        <v>31</v>
      </c>
      <c r="C73" s="25"/>
      <c r="D73" s="23"/>
      <c r="E73" s="90">
        <v>0</v>
      </c>
      <c r="F73" s="90">
        <f t="shared" si="4"/>
        <v>0</v>
      </c>
      <c r="G73" s="90">
        <v>0</v>
      </c>
      <c r="H73" s="91">
        <f t="shared" si="5"/>
        <v>0</v>
      </c>
      <c r="I73" s="93">
        <f t="shared" si="3"/>
        <v>0</v>
      </c>
      <c r="L73" s="17"/>
      <c r="M73" s="17"/>
      <c r="O73" s="17"/>
      <c r="P73" s="17"/>
    </row>
    <row r="74" spans="1:16" ht="30" x14ac:dyDescent="0.25">
      <c r="A74" s="117" t="s">
        <v>65</v>
      </c>
      <c r="B74" s="40" t="s">
        <v>66</v>
      </c>
      <c r="C74" s="37" t="s">
        <v>47</v>
      </c>
      <c r="D74" s="21">
        <f>'[1]8 ბლოკი'!C64</f>
        <v>1215.0500000000002</v>
      </c>
      <c r="E74" s="90">
        <v>0</v>
      </c>
      <c r="F74" s="90">
        <f t="shared" si="4"/>
        <v>0</v>
      </c>
      <c r="G74" s="90">
        <v>0</v>
      </c>
      <c r="H74" s="91">
        <f t="shared" si="5"/>
        <v>0</v>
      </c>
      <c r="I74" s="93">
        <f t="shared" ref="I74:I101" si="6">H74+F74</f>
        <v>0</v>
      </c>
      <c r="L74" s="17"/>
      <c r="M74" s="17"/>
      <c r="O74" s="17"/>
      <c r="P74" s="17"/>
    </row>
    <row r="75" spans="1:16" x14ac:dyDescent="0.25">
      <c r="A75" s="117"/>
      <c r="B75" s="41" t="s">
        <v>61</v>
      </c>
      <c r="C75" s="37" t="s">
        <v>62</v>
      </c>
      <c r="D75" s="21">
        <f>D74*0.0714</f>
        <v>86.754570000000015</v>
      </c>
      <c r="E75" s="90">
        <v>0</v>
      </c>
      <c r="F75" s="90">
        <f t="shared" si="4"/>
        <v>0</v>
      </c>
      <c r="G75" s="90">
        <v>0</v>
      </c>
      <c r="H75" s="91">
        <f t="shared" si="5"/>
        <v>0</v>
      </c>
      <c r="I75" s="93">
        <f t="shared" si="6"/>
        <v>0</v>
      </c>
      <c r="L75" s="17"/>
      <c r="M75" s="17"/>
      <c r="O75" s="17"/>
      <c r="P75" s="17"/>
    </row>
    <row r="76" spans="1:16" x14ac:dyDescent="0.25">
      <c r="A76" s="117"/>
      <c r="B76" s="41" t="s">
        <v>24</v>
      </c>
      <c r="C76" s="37" t="s">
        <v>62</v>
      </c>
      <c r="D76" s="21">
        <f>D74*0.0828</f>
        <v>100.60614000000001</v>
      </c>
      <c r="E76" s="90">
        <v>0</v>
      </c>
      <c r="F76" s="90">
        <f t="shared" si="4"/>
        <v>0</v>
      </c>
      <c r="G76" s="90">
        <v>0</v>
      </c>
      <c r="H76" s="91">
        <f t="shared" si="5"/>
        <v>0</v>
      </c>
      <c r="I76" s="93">
        <f t="shared" si="6"/>
        <v>0</v>
      </c>
      <c r="L76" s="17"/>
      <c r="M76" s="17"/>
      <c r="O76" s="17"/>
      <c r="P76" s="17"/>
    </row>
    <row r="77" spans="1:16" x14ac:dyDescent="0.25">
      <c r="A77" s="117"/>
      <c r="B77" s="41" t="s">
        <v>64</v>
      </c>
      <c r="C77" s="37" t="s">
        <v>62</v>
      </c>
      <c r="D77" s="21">
        <f>D74*0.06</f>
        <v>72.903000000000006</v>
      </c>
      <c r="E77" s="90">
        <v>0</v>
      </c>
      <c r="F77" s="90">
        <f t="shared" si="4"/>
        <v>0</v>
      </c>
      <c r="G77" s="90">
        <v>0</v>
      </c>
      <c r="H77" s="91">
        <f t="shared" si="5"/>
        <v>0</v>
      </c>
      <c r="I77" s="93">
        <f t="shared" si="6"/>
        <v>0</v>
      </c>
      <c r="L77" s="17"/>
      <c r="M77" s="17"/>
      <c r="O77" s="17"/>
      <c r="P77" s="17"/>
    </row>
    <row r="78" spans="1:16" x14ac:dyDescent="0.25">
      <c r="A78" s="117"/>
      <c r="B78" s="42" t="s">
        <v>67</v>
      </c>
      <c r="C78" s="37" t="s">
        <v>23</v>
      </c>
      <c r="D78" s="21">
        <f>D74*0.0297</f>
        <v>36.086985000000006</v>
      </c>
      <c r="E78" s="90">
        <v>0</v>
      </c>
      <c r="F78" s="90">
        <f t="shared" si="4"/>
        <v>0</v>
      </c>
      <c r="G78" s="90">
        <v>0</v>
      </c>
      <c r="H78" s="91">
        <f t="shared" si="5"/>
        <v>0</v>
      </c>
      <c r="I78" s="93">
        <f t="shared" si="6"/>
        <v>0</v>
      </c>
      <c r="L78" s="17"/>
      <c r="M78" s="17"/>
      <c r="O78" s="17"/>
      <c r="P78" s="17"/>
    </row>
    <row r="79" spans="1:16" x14ac:dyDescent="0.25">
      <c r="A79" s="117" t="s">
        <v>68</v>
      </c>
      <c r="B79" s="22" t="s">
        <v>69</v>
      </c>
      <c r="C79" s="37" t="s">
        <v>47</v>
      </c>
      <c r="D79" s="21">
        <f>'[1]8 ბლოკი'!C65</f>
        <v>166</v>
      </c>
      <c r="E79" s="90">
        <v>0</v>
      </c>
      <c r="F79" s="90">
        <f t="shared" si="4"/>
        <v>0</v>
      </c>
      <c r="G79" s="90">
        <v>0</v>
      </c>
      <c r="H79" s="91">
        <f t="shared" si="5"/>
        <v>0</v>
      </c>
      <c r="I79" s="93">
        <f t="shared" si="6"/>
        <v>0</v>
      </c>
      <c r="L79" s="17"/>
      <c r="M79" s="17"/>
      <c r="O79" s="17"/>
      <c r="P79" s="17"/>
    </row>
    <row r="80" spans="1:16" x14ac:dyDescent="0.25">
      <c r="A80" s="117"/>
      <c r="B80" s="38" t="s">
        <v>61</v>
      </c>
      <c r="C80" s="37" t="s">
        <v>62</v>
      </c>
      <c r="D80" s="21">
        <f>D79*0.0714</f>
        <v>11.852400000000001</v>
      </c>
      <c r="E80" s="90">
        <v>0</v>
      </c>
      <c r="F80" s="90">
        <f t="shared" si="4"/>
        <v>0</v>
      </c>
      <c r="G80" s="90">
        <v>0</v>
      </c>
      <c r="H80" s="91">
        <f t="shared" si="5"/>
        <v>0</v>
      </c>
      <c r="I80" s="93">
        <f t="shared" si="6"/>
        <v>0</v>
      </c>
      <c r="L80" s="17"/>
      <c r="M80" s="17"/>
      <c r="O80" s="17"/>
      <c r="P80" s="17"/>
    </row>
    <row r="81" spans="1:16" x14ac:dyDescent="0.25">
      <c r="A81" s="117"/>
      <c r="B81" s="38" t="s">
        <v>24</v>
      </c>
      <c r="C81" s="37" t="s">
        <v>62</v>
      </c>
      <c r="D81" s="21">
        <f>D79*0.0828</f>
        <v>13.7448</v>
      </c>
      <c r="E81" s="90">
        <v>0</v>
      </c>
      <c r="F81" s="90">
        <f t="shared" si="4"/>
        <v>0</v>
      </c>
      <c r="G81" s="90">
        <v>0</v>
      </c>
      <c r="H81" s="91">
        <f t="shared" si="5"/>
        <v>0</v>
      </c>
      <c r="I81" s="93">
        <f t="shared" si="6"/>
        <v>0</v>
      </c>
      <c r="L81" s="17"/>
      <c r="M81" s="17"/>
      <c r="O81" s="17"/>
      <c r="P81" s="17"/>
    </row>
    <row r="82" spans="1:16" x14ac:dyDescent="0.25">
      <c r="A82" s="117"/>
      <c r="B82" s="38" t="s">
        <v>63</v>
      </c>
      <c r="C82" s="37" t="s">
        <v>23</v>
      </c>
      <c r="D82" s="21">
        <f>D79*0.0297</f>
        <v>4.9302000000000001</v>
      </c>
      <c r="E82" s="90">
        <v>0</v>
      </c>
      <c r="F82" s="90">
        <f t="shared" si="4"/>
        <v>0</v>
      </c>
      <c r="G82" s="90">
        <v>0</v>
      </c>
      <c r="H82" s="91">
        <f t="shared" si="5"/>
        <v>0</v>
      </c>
      <c r="I82" s="93">
        <f t="shared" si="6"/>
        <v>0</v>
      </c>
      <c r="L82" s="17"/>
      <c r="M82" s="17"/>
      <c r="O82" s="17"/>
      <c r="P82" s="17"/>
    </row>
    <row r="83" spans="1:16" x14ac:dyDescent="0.25">
      <c r="A83" s="43" t="s">
        <v>70</v>
      </c>
      <c r="B83" s="44" t="s">
        <v>71</v>
      </c>
      <c r="C83" s="37" t="s">
        <v>19</v>
      </c>
      <c r="D83" s="45">
        <f>722.8/5</f>
        <v>144.56</v>
      </c>
      <c r="E83" s="90">
        <v>0</v>
      </c>
      <c r="F83" s="90">
        <f t="shared" si="4"/>
        <v>0</v>
      </c>
      <c r="G83" s="90">
        <v>0</v>
      </c>
      <c r="H83" s="91">
        <f t="shared" si="5"/>
        <v>0</v>
      </c>
      <c r="I83" s="93">
        <f>H83+F83</f>
        <v>0</v>
      </c>
      <c r="L83" s="17"/>
      <c r="M83" s="17"/>
      <c r="O83" s="17"/>
      <c r="P83" s="17"/>
    </row>
    <row r="84" spans="1:16" x14ac:dyDescent="0.25">
      <c r="A84" s="117" t="s">
        <v>72</v>
      </c>
      <c r="B84" s="40" t="s">
        <v>73</v>
      </c>
      <c r="C84" s="37" t="s">
        <v>47</v>
      </c>
      <c r="D84" s="21">
        <v>1581.1</v>
      </c>
      <c r="E84" s="90">
        <v>0</v>
      </c>
      <c r="F84" s="90">
        <f t="shared" si="4"/>
        <v>0</v>
      </c>
      <c r="G84" s="90">
        <v>0</v>
      </c>
      <c r="H84" s="91">
        <f t="shared" si="5"/>
        <v>0</v>
      </c>
      <c r="I84" s="93">
        <f t="shared" si="6"/>
        <v>0</v>
      </c>
      <c r="L84" s="17"/>
      <c r="M84" s="17"/>
      <c r="O84" s="17"/>
      <c r="P84" s="17"/>
    </row>
    <row r="85" spans="1:16" x14ac:dyDescent="0.25">
      <c r="A85" s="117"/>
      <c r="B85" s="38" t="s">
        <v>74</v>
      </c>
      <c r="C85" s="37" t="s">
        <v>47</v>
      </c>
      <c r="D85" s="21">
        <v>1660.155</v>
      </c>
      <c r="E85" s="90">
        <v>0</v>
      </c>
      <c r="F85" s="90">
        <f t="shared" si="4"/>
        <v>0</v>
      </c>
      <c r="G85" s="90">
        <v>0</v>
      </c>
      <c r="H85" s="91">
        <f t="shared" si="5"/>
        <v>0</v>
      </c>
      <c r="I85" s="93">
        <f t="shared" si="6"/>
        <v>0</v>
      </c>
      <c r="L85" s="17"/>
      <c r="M85" s="17"/>
      <c r="O85" s="17"/>
      <c r="P85" s="17"/>
    </row>
    <row r="86" spans="1:16" x14ac:dyDescent="0.25">
      <c r="A86" s="117"/>
      <c r="B86" s="46" t="s">
        <v>75</v>
      </c>
      <c r="C86" s="37" t="s">
        <v>27</v>
      </c>
      <c r="D86" s="31">
        <v>9881.875</v>
      </c>
      <c r="E86" s="90">
        <v>0</v>
      </c>
      <c r="F86" s="90">
        <f t="shared" si="4"/>
        <v>0</v>
      </c>
      <c r="G86" s="90">
        <v>0</v>
      </c>
      <c r="H86" s="91">
        <f t="shared" si="5"/>
        <v>0</v>
      </c>
      <c r="I86" s="93">
        <f t="shared" si="6"/>
        <v>0</v>
      </c>
      <c r="L86" s="17"/>
      <c r="M86" s="17"/>
      <c r="O86" s="17"/>
      <c r="P86" s="17"/>
    </row>
    <row r="87" spans="1:16" x14ac:dyDescent="0.25">
      <c r="A87" s="117"/>
      <c r="B87" s="46" t="s">
        <v>76</v>
      </c>
      <c r="C87" s="37" t="s">
        <v>27</v>
      </c>
      <c r="D87" s="21">
        <v>395.27499999999998</v>
      </c>
      <c r="E87" s="90">
        <v>0</v>
      </c>
      <c r="F87" s="90">
        <f t="shared" si="4"/>
        <v>0</v>
      </c>
      <c r="G87" s="90">
        <v>0</v>
      </c>
      <c r="H87" s="91">
        <f t="shared" si="5"/>
        <v>0</v>
      </c>
      <c r="I87" s="93">
        <f t="shared" si="6"/>
        <v>0</v>
      </c>
      <c r="L87" s="17"/>
      <c r="M87" s="17"/>
      <c r="O87" s="17"/>
      <c r="P87" s="17"/>
    </row>
    <row r="88" spans="1:16" ht="30" x14ac:dyDescent="0.25">
      <c r="A88" s="117" t="s">
        <v>77</v>
      </c>
      <c r="B88" s="40" t="s">
        <v>78</v>
      </c>
      <c r="C88" s="37" t="s">
        <v>34</v>
      </c>
      <c r="D88" s="21">
        <f>'[1]8 ბლოკი'!C68</f>
        <v>1419.4</v>
      </c>
      <c r="E88" s="90">
        <v>0</v>
      </c>
      <c r="F88" s="90">
        <f t="shared" si="4"/>
        <v>0</v>
      </c>
      <c r="G88" s="90">
        <v>0</v>
      </c>
      <c r="H88" s="91">
        <f t="shared" si="5"/>
        <v>0</v>
      </c>
      <c r="I88" s="93">
        <f t="shared" si="6"/>
        <v>0</v>
      </c>
      <c r="L88" s="17"/>
      <c r="M88" s="17"/>
      <c r="O88" s="17"/>
      <c r="P88" s="17"/>
    </row>
    <row r="89" spans="1:16" x14ac:dyDescent="0.25">
      <c r="A89" s="117"/>
      <c r="B89" s="38" t="s">
        <v>74</v>
      </c>
      <c r="C89" s="37" t="s">
        <v>47</v>
      </c>
      <c r="D89" s="21">
        <f>D88*0.0735</f>
        <v>104.3259</v>
      </c>
      <c r="E89" s="90">
        <v>0</v>
      </c>
      <c r="F89" s="90">
        <f t="shared" si="4"/>
        <v>0</v>
      </c>
      <c r="G89" s="90">
        <v>0</v>
      </c>
      <c r="H89" s="91">
        <f t="shared" si="5"/>
        <v>0</v>
      </c>
      <c r="I89" s="93">
        <f t="shared" si="6"/>
        <v>0</v>
      </c>
      <c r="L89" s="17"/>
      <c r="M89" s="17"/>
      <c r="O89" s="17"/>
      <c r="P89" s="17"/>
    </row>
    <row r="90" spans="1:16" x14ac:dyDescent="0.25">
      <c r="A90" s="117"/>
      <c r="B90" s="46" t="s">
        <v>75</v>
      </c>
      <c r="C90" s="37" t="s">
        <v>27</v>
      </c>
      <c r="D90" s="31">
        <f>D88*0.56</f>
        <v>794.86400000000015</v>
      </c>
      <c r="E90" s="90">
        <v>0</v>
      </c>
      <c r="F90" s="90">
        <f t="shared" si="4"/>
        <v>0</v>
      </c>
      <c r="G90" s="90">
        <v>0</v>
      </c>
      <c r="H90" s="91">
        <f t="shared" si="5"/>
        <v>0</v>
      </c>
      <c r="I90" s="93">
        <f t="shared" si="6"/>
        <v>0</v>
      </c>
      <c r="L90" s="17"/>
      <c r="M90" s="17"/>
      <c r="O90" s="17"/>
      <c r="P90" s="17"/>
    </row>
    <row r="91" spans="1:16" x14ac:dyDescent="0.25">
      <c r="A91" s="117"/>
      <c r="B91" s="46" t="s">
        <v>76</v>
      </c>
      <c r="C91" s="37" t="s">
        <v>27</v>
      </c>
      <c r="D91" s="21">
        <f>D88*0.0175</f>
        <v>24.839500000000005</v>
      </c>
      <c r="E91" s="90">
        <v>0</v>
      </c>
      <c r="F91" s="90">
        <f t="shared" si="4"/>
        <v>0</v>
      </c>
      <c r="G91" s="90">
        <v>0</v>
      </c>
      <c r="H91" s="91">
        <f t="shared" si="5"/>
        <v>0</v>
      </c>
      <c r="I91" s="93">
        <f t="shared" si="6"/>
        <v>0</v>
      </c>
      <c r="L91" s="17"/>
      <c r="M91" s="17"/>
      <c r="O91" s="17"/>
      <c r="P91" s="17"/>
    </row>
    <row r="92" spans="1:16" x14ac:dyDescent="0.25">
      <c r="A92" s="117"/>
      <c r="B92" s="46" t="s">
        <v>16</v>
      </c>
      <c r="C92" s="37"/>
      <c r="D92" s="21"/>
      <c r="E92" s="90">
        <v>0</v>
      </c>
      <c r="F92" s="90">
        <f t="shared" si="4"/>
        <v>0</v>
      </c>
      <c r="G92" s="90">
        <v>0</v>
      </c>
      <c r="H92" s="91">
        <f t="shared" si="5"/>
        <v>0</v>
      </c>
      <c r="I92" s="93">
        <f>F92</f>
        <v>0</v>
      </c>
      <c r="L92" s="17"/>
      <c r="M92" s="17"/>
      <c r="O92" s="17"/>
      <c r="P92" s="17"/>
    </row>
    <row r="93" spans="1:16" x14ac:dyDescent="0.25">
      <c r="A93" s="117" t="s">
        <v>79</v>
      </c>
      <c r="B93" s="40" t="s">
        <v>80</v>
      </c>
      <c r="C93" s="37" t="s">
        <v>34</v>
      </c>
      <c r="D93" s="21">
        <v>2116.7999999999997</v>
      </c>
      <c r="E93" s="90">
        <v>0</v>
      </c>
      <c r="F93" s="90">
        <f t="shared" si="4"/>
        <v>0</v>
      </c>
      <c r="G93" s="90">
        <v>0</v>
      </c>
      <c r="H93" s="91">
        <f t="shared" si="5"/>
        <v>0</v>
      </c>
      <c r="I93" s="93">
        <f t="shared" si="6"/>
        <v>0</v>
      </c>
      <c r="K93" s="47"/>
      <c r="L93" s="17"/>
      <c r="M93" s="17"/>
      <c r="O93" s="17"/>
      <c r="P93" s="17"/>
    </row>
    <row r="94" spans="1:16" x14ac:dyDescent="0.25">
      <c r="A94" s="117"/>
      <c r="B94" s="46" t="s">
        <v>81</v>
      </c>
      <c r="C94" s="37" t="s">
        <v>47</v>
      </c>
      <c r="D94" s="21">
        <v>1094.3855999999998</v>
      </c>
      <c r="E94" s="90">
        <v>0</v>
      </c>
      <c r="F94" s="90">
        <f t="shared" si="4"/>
        <v>0</v>
      </c>
      <c r="G94" s="90">
        <v>0</v>
      </c>
      <c r="H94" s="91">
        <f t="shared" si="5"/>
        <v>0</v>
      </c>
      <c r="I94" s="93">
        <f t="shared" si="6"/>
        <v>0</v>
      </c>
      <c r="L94" s="17"/>
      <c r="M94" s="17"/>
      <c r="O94" s="17"/>
      <c r="P94" s="17"/>
    </row>
    <row r="95" spans="1:16" x14ac:dyDescent="0.25">
      <c r="A95" s="117"/>
      <c r="B95" s="46" t="s">
        <v>75</v>
      </c>
      <c r="C95" s="37" t="s">
        <v>27</v>
      </c>
      <c r="D95" s="21">
        <v>8755.0847999999987</v>
      </c>
      <c r="E95" s="90">
        <v>0</v>
      </c>
      <c r="F95" s="90">
        <f t="shared" si="4"/>
        <v>0</v>
      </c>
      <c r="G95" s="90">
        <v>0</v>
      </c>
      <c r="H95" s="91">
        <f t="shared" si="5"/>
        <v>0</v>
      </c>
      <c r="I95" s="93">
        <f t="shared" si="6"/>
        <v>0</v>
      </c>
      <c r="L95" s="17"/>
      <c r="M95" s="17"/>
      <c r="O95" s="17"/>
      <c r="P95" s="17"/>
    </row>
    <row r="96" spans="1:16" x14ac:dyDescent="0.25">
      <c r="A96" s="117" t="s">
        <v>82</v>
      </c>
      <c r="B96" s="40" t="s">
        <v>83</v>
      </c>
      <c r="C96" s="37" t="s">
        <v>47</v>
      </c>
      <c r="D96" s="21">
        <f>'[1]8 ბლოკი'!C70</f>
        <v>297.15000000000003</v>
      </c>
      <c r="E96" s="90">
        <v>0</v>
      </c>
      <c r="F96" s="90">
        <f t="shared" si="4"/>
        <v>0</v>
      </c>
      <c r="G96" s="90">
        <v>0</v>
      </c>
      <c r="H96" s="91">
        <f t="shared" si="5"/>
        <v>0</v>
      </c>
      <c r="I96" s="93">
        <f t="shared" si="6"/>
        <v>0</v>
      </c>
      <c r="L96" s="17"/>
      <c r="M96" s="17"/>
      <c r="O96" s="17"/>
      <c r="P96" s="17"/>
    </row>
    <row r="97" spans="1:16" x14ac:dyDescent="0.25">
      <c r="A97" s="117"/>
      <c r="B97" s="46" t="s">
        <v>81</v>
      </c>
      <c r="C97" s="37" t="s">
        <v>47</v>
      </c>
      <c r="D97" s="21">
        <f>D96*1.1</f>
        <v>326.86500000000007</v>
      </c>
      <c r="E97" s="90">
        <v>0</v>
      </c>
      <c r="F97" s="90">
        <f t="shared" si="4"/>
        <v>0</v>
      </c>
      <c r="G97" s="90">
        <v>0</v>
      </c>
      <c r="H97" s="91">
        <f t="shared" si="5"/>
        <v>0</v>
      </c>
      <c r="I97" s="93">
        <f t="shared" si="6"/>
        <v>0</v>
      </c>
      <c r="L97" s="17"/>
      <c r="M97" s="17"/>
      <c r="O97" s="17"/>
      <c r="P97" s="17"/>
    </row>
    <row r="98" spans="1:16" x14ac:dyDescent="0.25">
      <c r="A98" s="117"/>
      <c r="B98" s="46" t="s">
        <v>75</v>
      </c>
      <c r="C98" s="37" t="s">
        <v>27</v>
      </c>
      <c r="D98" s="21">
        <f>D96*6.25</f>
        <v>1857.1875000000002</v>
      </c>
      <c r="E98" s="90">
        <v>0</v>
      </c>
      <c r="F98" s="90">
        <f t="shared" si="4"/>
        <v>0</v>
      </c>
      <c r="G98" s="90">
        <v>0</v>
      </c>
      <c r="H98" s="91">
        <f t="shared" si="5"/>
        <v>0</v>
      </c>
      <c r="I98" s="93">
        <f t="shared" si="6"/>
        <v>0</v>
      </c>
      <c r="L98" s="17"/>
      <c r="M98" s="17"/>
      <c r="O98" s="17"/>
      <c r="P98" s="17"/>
    </row>
    <row r="99" spans="1:16" x14ac:dyDescent="0.25">
      <c r="A99" s="117" t="s">
        <v>84</v>
      </c>
      <c r="B99" s="40" t="s">
        <v>85</v>
      </c>
      <c r="C99" s="37" t="s">
        <v>34</v>
      </c>
      <c r="D99" s="21">
        <v>525</v>
      </c>
      <c r="E99" s="90">
        <v>0</v>
      </c>
      <c r="F99" s="90">
        <f t="shared" si="4"/>
        <v>0</v>
      </c>
      <c r="G99" s="90">
        <v>0</v>
      </c>
      <c r="H99" s="91">
        <f t="shared" si="5"/>
        <v>0</v>
      </c>
      <c r="I99" s="93">
        <f t="shared" si="6"/>
        <v>0</v>
      </c>
      <c r="L99" s="17"/>
      <c r="M99" s="17"/>
      <c r="O99" s="17"/>
      <c r="P99" s="17"/>
    </row>
    <row r="100" spans="1:16" x14ac:dyDescent="0.25">
      <c r="A100" s="117"/>
      <c r="B100" s="41" t="s">
        <v>86</v>
      </c>
      <c r="C100" s="37" t="s">
        <v>19</v>
      </c>
      <c r="D100" s="21">
        <v>52.5</v>
      </c>
      <c r="E100" s="90">
        <v>0</v>
      </c>
      <c r="F100" s="90">
        <f t="shared" si="4"/>
        <v>0</v>
      </c>
      <c r="G100" s="90">
        <v>0</v>
      </c>
      <c r="H100" s="91">
        <f t="shared" si="5"/>
        <v>0</v>
      </c>
      <c r="I100" s="93">
        <f t="shared" si="6"/>
        <v>0</v>
      </c>
      <c r="L100" s="17"/>
      <c r="M100" s="17"/>
      <c r="O100" s="17"/>
      <c r="P100" s="17"/>
    </row>
    <row r="101" spans="1:16" x14ac:dyDescent="0.25">
      <c r="A101" s="117"/>
      <c r="B101" s="46" t="s">
        <v>75</v>
      </c>
      <c r="C101" s="37" t="s">
        <v>27</v>
      </c>
      <c r="D101" s="21">
        <v>328.125</v>
      </c>
      <c r="E101" s="90">
        <v>0</v>
      </c>
      <c r="F101" s="90">
        <f t="shared" si="4"/>
        <v>0</v>
      </c>
      <c r="G101" s="90">
        <v>0</v>
      </c>
      <c r="H101" s="91">
        <f t="shared" si="5"/>
        <v>0</v>
      </c>
      <c r="I101" s="93">
        <f t="shared" si="6"/>
        <v>0</v>
      </c>
      <c r="L101" s="17"/>
      <c r="M101" s="17"/>
      <c r="O101" s="17"/>
      <c r="P101" s="17"/>
    </row>
    <row r="102" spans="1:16" x14ac:dyDescent="0.25">
      <c r="A102" s="117"/>
      <c r="B102" s="46" t="s">
        <v>16</v>
      </c>
      <c r="C102" s="37"/>
      <c r="D102" s="21"/>
      <c r="E102" s="90">
        <v>0</v>
      </c>
      <c r="F102" s="90">
        <f t="shared" si="4"/>
        <v>0</v>
      </c>
      <c r="G102" s="90">
        <v>0</v>
      </c>
      <c r="H102" s="91">
        <f t="shared" si="5"/>
        <v>0</v>
      </c>
      <c r="I102" s="93">
        <f>F102</f>
        <v>0</v>
      </c>
      <c r="L102" s="17"/>
      <c r="M102" s="17"/>
      <c r="O102" s="17"/>
      <c r="P102" s="17"/>
    </row>
    <row r="103" spans="1:16" ht="30" x14ac:dyDescent="0.25">
      <c r="A103" s="126">
        <v>21</v>
      </c>
      <c r="B103" s="40" t="s">
        <v>87</v>
      </c>
      <c r="C103" s="37" t="s">
        <v>19</v>
      </c>
      <c r="D103" s="21">
        <f>'[1]8 ბლოკი'!C75</f>
        <v>108</v>
      </c>
      <c r="E103" s="90">
        <v>0</v>
      </c>
      <c r="F103" s="90">
        <f t="shared" si="4"/>
        <v>0</v>
      </c>
      <c r="G103" s="90">
        <v>0</v>
      </c>
      <c r="H103" s="91">
        <f t="shared" si="5"/>
        <v>0</v>
      </c>
      <c r="I103" s="94">
        <f t="shared" ref="I103" si="7">F103+H103+K103</f>
        <v>0</v>
      </c>
      <c r="L103" s="17"/>
      <c r="M103" s="17"/>
      <c r="O103" s="17"/>
      <c r="P103" s="17"/>
    </row>
    <row r="104" spans="1:16" x14ac:dyDescent="0.25">
      <c r="A104" s="126"/>
      <c r="B104" s="46" t="s">
        <v>88</v>
      </c>
      <c r="C104" s="37" t="s">
        <v>19</v>
      </c>
      <c r="D104" s="21">
        <f>D103</f>
        <v>108</v>
      </c>
      <c r="E104" s="90">
        <v>0</v>
      </c>
      <c r="F104" s="90">
        <f t="shared" si="4"/>
        <v>0</v>
      </c>
      <c r="G104" s="90">
        <v>0</v>
      </c>
      <c r="H104" s="91">
        <f t="shared" si="5"/>
        <v>0</v>
      </c>
      <c r="I104" s="93">
        <f t="shared" ref="I104:I108" si="8">H104+F104</f>
        <v>0</v>
      </c>
      <c r="L104" s="17"/>
      <c r="M104" s="17"/>
      <c r="O104" s="17"/>
      <c r="P104" s="17"/>
    </row>
    <row r="105" spans="1:16" x14ac:dyDescent="0.25">
      <c r="A105" s="126"/>
      <c r="B105" s="46" t="s">
        <v>75</v>
      </c>
      <c r="C105" s="37" t="s">
        <v>27</v>
      </c>
      <c r="D105" s="21">
        <f>D103*4.5</f>
        <v>486</v>
      </c>
      <c r="E105" s="90">
        <v>0</v>
      </c>
      <c r="F105" s="90">
        <f t="shared" si="4"/>
        <v>0</v>
      </c>
      <c r="G105" s="90">
        <v>0</v>
      </c>
      <c r="H105" s="91">
        <f t="shared" si="5"/>
        <v>0</v>
      </c>
      <c r="I105" s="93">
        <f t="shared" si="8"/>
        <v>0</v>
      </c>
      <c r="L105" s="17"/>
      <c r="M105" s="17"/>
      <c r="O105" s="17"/>
      <c r="P105" s="17"/>
    </row>
    <row r="106" spans="1:16" x14ac:dyDescent="0.25">
      <c r="A106" s="117" t="s">
        <v>89</v>
      </c>
      <c r="B106" s="40" t="s">
        <v>90</v>
      </c>
      <c r="C106" s="37" t="s">
        <v>34</v>
      </c>
      <c r="D106" s="21">
        <f>'[1]8 ბლოკი'!C76</f>
        <v>51.72</v>
      </c>
      <c r="E106" s="90">
        <v>0</v>
      </c>
      <c r="F106" s="90">
        <f t="shared" si="4"/>
        <v>0</v>
      </c>
      <c r="G106" s="90">
        <v>0</v>
      </c>
      <c r="H106" s="91">
        <f t="shared" si="5"/>
        <v>0</v>
      </c>
      <c r="I106" s="93">
        <f t="shared" si="8"/>
        <v>0</v>
      </c>
      <c r="L106" s="17"/>
      <c r="M106" s="17"/>
      <c r="O106" s="17"/>
      <c r="P106" s="17"/>
    </row>
    <row r="107" spans="1:16" x14ac:dyDescent="0.25">
      <c r="A107" s="117"/>
      <c r="B107" s="46" t="s">
        <v>91</v>
      </c>
      <c r="C107" s="37" t="s">
        <v>47</v>
      </c>
      <c r="D107" s="21">
        <f>D106*0.517</f>
        <v>26.739239999999999</v>
      </c>
      <c r="E107" s="90">
        <v>0</v>
      </c>
      <c r="F107" s="90">
        <f t="shared" si="4"/>
        <v>0</v>
      </c>
      <c r="G107" s="90">
        <v>0</v>
      </c>
      <c r="H107" s="91">
        <f t="shared" si="5"/>
        <v>0</v>
      </c>
      <c r="I107" s="93">
        <f t="shared" si="8"/>
        <v>0</v>
      </c>
      <c r="L107" s="17"/>
      <c r="M107" s="17"/>
      <c r="O107" s="17"/>
      <c r="P107" s="17"/>
    </row>
    <row r="108" spans="1:16" x14ac:dyDescent="0.25">
      <c r="A108" s="117"/>
      <c r="B108" s="46" t="s">
        <v>75</v>
      </c>
      <c r="C108" s="37" t="s">
        <v>27</v>
      </c>
      <c r="D108" s="21">
        <f>D106*4.136</f>
        <v>213.91391999999999</v>
      </c>
      <c r="E108" s="90">
        <v>0</v>
      </c>
      <c r="F108" s="90">
        <f t="shared" si="4"/>
        <v>0</v>
      </c>
      <c r="G108" s="90">
        <v>0</v>
      </c>
      <c r="H108" s="91">
        <f t="shared" si="5"/>
        <v>0</v>
      </c>
      <c r="I108" s="93">
        <f t="shared" si="8"/>
        <v>0</v>
      </c>
      <c r="L108" s="17"/>
      <c r="M108" s="17"/>
      <c r="O108" s="17"/>
      <c r="P108" s="17"/>
    </row>
    <row r="109" spans="1:16" x14ac:dyDescent="0.25">
      <c r="A109" s="117"/>
      <c r="B109" s="46" t="s">
        <v>16</v>
      </c>
      <c r="C109" s="37"/>
      <c r="D109" s="21"/>
      <c r="E109" s="90">
        <v>0</v>
      </c>
      <c r="F109" s="90">
        <f t="shared" si="4"/>
        <v>0</v>
      </c>
      <c r="G109" s="90">
        <v>0</v>
      </c>
      <c r="H109" s="91">
        <f t="shared" si="5"/>
        <v>0</v>
      </c>
      <c r="I109" s="93">
        <f>F109</f>
        <v>0</v>
      </c>
      <c r="L109" s="17"/>
      <c r="M109" s="17"/>
      <c r="O109" s="17"/>
      <c r="P109" s="17"/>
    </row>
    <row r="110" spans="1:16" x14ac:dyDescent="0.25">
      <c r="A110" s="117" t="s">
        <v>92</v>
      </c>
      <c r="B110" s="36" t="s">
        <v>93</v>
      </c>
      <c r="C110" s="37" t="s">
        <v>34</v>
      </c>
      <c r="D110" s="21">
        <v>72.930000000000007</v>
      </c>
      <c r="E110" s="90">
        <v>0</v>
      </c>
      <c r="F110" s="90">
        <f t="shared" si="4"/>
        <v>0</v>
      </c>
      <c r="G110" s="90">
        <v>0</v>
      </c>
      <c r="H110" s="91">
        <f t="shared" si="5"/>
        <v>0</v>
      </c>
      <c r="I110" s="93">
        <f>H110+F110</f>
        <v>0</v>
      </c>
      <c r="L110" s="17"/>
      <c r="M110" s="17"/>
      <c r="O110" s="17"/>
      <c r="P110" s="17"/>
    </row>
    <row r="111" spans="1:16" x14ac:dyDescent="0.25">
      <c r="A111" s="117"/>
      <c r="B111" s="38" t="s">
        <v>94</v>
      </c>
      <c r="C111" s="37" t="s">
        <v>19</v>
      </c>
      <c r="D111" s="21">
        <v>218.79000000000002</v>
      </c>
      <c r="E111" s="90">
        <v>0</v>
      </c>
      <c r="F111" s="90">
        <f t="shared" si="4"/>
        <v>0</v>
      </c>
      <c r="G111" s="90">
        <v>0</v>
      </c>
      <c r="H111" s="91">
        <f t="shared" si="5"/>
        <v>0</v>
      </c>
      <c r="I111" s="93">
        <f>H111+F111</f>
        <v>0</v>
      </c>
      <c r="L111" s="17"/>
      <c r="M111" s="17"/>
      <c r="O111" s="17"/>
      <c r="P111" s="17"/>
    </row>
    <row r="112" spans="1:16" x14ac:dyDescent="0.25">
      <c r="A112" s="117"/>
      <c r="B112" s="38" t="s">
        <v>95</v>
      </c>
      <c r="C112" s="37"/>
      <c r="D112" s="21"/>
      <c r="E112" s="90">
        <v>0</v>
      </c>
      <c r="F112" s="90">
        <f t="shared" si="4"/>
        <v>0</v>
      </c>
      <c r="G112" s="90">
        <v>0</v>
      </c>
      <c r="H112" s="91">
        <f t="shared" si="5"/>
        <v>0</v>
      </c>
      <c r="I112" s="93">
        <f>H112+F112</f>
        <v>0</v>
      </c>
      <c r="L112" s="17"/>
      <c r="M112" s="17"/>
      <c r="O112" s="17"/>
      <c r="P112" s="17"/>
    </row>
    <row r="113" spans="1:16" x14ac:dyDescent="0.25">
      <c r="A113" s="18" t="s">
        <v>96</v>
      </c>
      <c r="B113" s="22" t="s">
        <v>97</v>
      </c>
      <c r="C113" s="37" t="s">
        <v>98</v>
      </c>
      <c r="D113" s="45">
        <v>675</v>
      </c>
      <c r="E113" s="90">
        <v>0</v>
      </c>
      <c r="F113" s="90">
        <f t="shared" si="4"/>
        <v>0</v>
      </c>
      <c r="G113" s="90">
        <v>0</v>
      </c>
      <c r="H113" s="91">
        <f t="shared" si="5"/>
        <v>0</v>
      </c>
      <c r="I113" s="93">
        <f>H113+F113</f>
        <v>0</v>
      </c>
      <c r="L113" s="17"/>
      <c r="M113" s="17"/>
      <c r="O113" s="17"/>
      <c r="P113" s="17"/>
    </row>
    <row r="114" spans="1:16" x14ac:dyDescent="0.25">
      <c r="A114" s="18" t="s">
        <v>99</v>
      </c>
      <c r="B114" s="22" t="s">
        <v>100</v>
      </c>
      <c r="C114" s="37" t="s">
        <v>101</v>
      </c>
      <c r="D114" s="45">
        <v>3</v>
      </c>
      <c r="E114" s="90">
        <v>0</v>
      </c>
      <c r="F114" s="90">
        <f t="shared" si="4"/>
        <v>0</v>
      </c>
      <c r="G114" s="90">
        <v>0</v>
      </c>
      <c r="H114" s="91">
        <f t="shared" si="5"/>
        <v>0</v>
      </c>
      <c r="I114" s="93">
        <f>H114+F114</f>
        <v>0</v>
      </c>
      <c r="L114" s="17"/>
      <c r="M114" s="17"/>
      <c r="O114" s="17"/>
      <c r="P114" s="17"/>
    </row>
    <row r="115" spans="1:16" ht="15.75" thickBot="1" x14ac:dyDescent="0.3">
      <c r="A115" s="48" t="s">
        <v>102</v>
      </c>
      <c r="B115" s="49" t="s">
        <v>103</v>
      </c>
      <c r="C115" s="50" t="s">
        <v>19</v>
      </c>
      <c r="D115" s="51">
        <f>2246.4/2</f>
        <v>1123.2</v>
      </c>
      <c r="E115" s="95">
        <v>0</v>
      </c>
      <c r="F115" s="90">
        <f t="shared" si="4"/>
        <v>0</v>
      </c>
      <c r="G115" s="95">
        <v>0</v>
      </c>
      <c r="H115" s="96">
        <f t="shared" si="5"/>
        <v>0</v>
      </c>
      <c r="I115" s="97">
        <f>F115+H115</f>
        <v>0</v>
      </c>
      <c r="L115" s="17"/>
      <c r="M115" s="17"/>
      <c r="O115" s="17"/>
      <c r="P115" s="17"/>
    </row>
    <row r="116" spans="1:16" ht="15.75" thickBot="1" x14ac:dyDescent="0.3">
      <c r="A116" s="52"/>
      <c r="B116" s="127" t="s">
        <v>104</v>
      </c>
      <c r="C116" s="128"/>
      <c r="D116" s="53"/>
      <c r="E116" s="98">
        <v>0</v>
      </c>
      <c r="F116" s="99">
        <f>SUM(F6:F115)</f>
        <v>0</v>
      </c>
      <c r="G116" s="98">
        <v>0</v>
      </c>
      <c r="H116" s="99">
        <f>SUM(H6:H115)</f>
        <v>0</v>
      </c>
      <c r="I116" s="99">
        <f>SUM(I6:I115)</f>
        <v>0</v>
      </c>
    </row>
    <row r="117" spans="1:16" x14ac:dyDescent="0.25">
      <c r="A117" s="54"/>
      <c r="B117" s="55" t="s">
        <v>105</v>
      </c>
      <c r="C117" s="56"/>
      <c r="D117" s="57"/>
      <c r="E117" s="100"/>
      <c r="F117" s="89"/>
      <c r="G117" s="89"/>
      <c r="H117" s="89"/>
      <c r="I117" s="92">
        <f>F116*C117</f>
        <v>0</v>
      </c>
    </row>
    <row r="118" spans="1:16" x14ac:dyDescent="0.25">
      <c r="A118" s="58"/>
      <c r="B118" s="122" t="s">
        <v>106</v>
      </c>
      <c r="C118" s="123"/>
      <c r="D118" s="45"/>
      <c r="E118" s="101"/>
      <c r="F118" s="101"/>
      <c r="G118" s="101"/>
      <c r="H118" s="101"/>
      <c r="I118" s="93">
        <f>I116+I117</f>
        <v>0</v>
      </c>
    </row>
    <row r="119" spans="1:16" x14ac:dyDescent="0.25">
      <c r="A119" s="58"/>
      <c r="B119" s="59" t="s">
        <v>107</v>
      </c>
      <c r="C119" s="60"/>
      <c r="D119" s="45"/>
      <c r="E119" s="101"/>
      <c r="F119" s="101"/>
      <c r="G119" s="101"/>
      <c r="H119" s="101"/>
      <c r="I119" s="93">
        <f>I118*C119</f>
        <v>0</v>
      </c>
    </row>
    <row r="120" spans="1:16" x14ac:dyDescent="0.25">
      <c r="A120" s="58"/>
      <c r="B120" s="122" t="s">
        <v>106</v>
      </c>
      <c r="C120" s="123"/>
      <c r="D120" s="45"/>
      <c r="E120" s="101"/>
      <c r="F120" s="101"/>
      <c r="G120" s="101"/>
      <c r="H120" s="101"/>
      <c r="I120" s="93">
        <f>I119+I118</f>
        <v>0</v>
      </c>
    </row>
    <row r="121" spans="1:16" ht="15.75" x14ac:dyDescent="0.3">
      <c r="A121" s="61"/>
      <c r="B121" s="59" t="s">
        <v>108</v>
      </c>
      <c r="C121" s="60"/>
      <c r="D121" s="62"/>
      <c r="E121" s="102"/>
      <c r="F121" s="102"/>
      <c r="G121" s="103"/>
      <c r="H121" s="102"/>
      <c r="I121" s="93">
        <f>I120*C121</f>
        <v>0</v>
      </c>
    </row>
    <row r="122" spans="1:16" x14ac:dyDescent="0.25">
      <c r="A122" s="63"/>
      <c r="B122" s="122" t="s">
        <v>106</v>
      </c>
      <c r="C122" s="123"/>
      <c r="D122" s="64"/>
      <c r="E122" s="104"/>
      <c r="F122" s="104"/>
      <c r="G122" s="105"/>
      <c r="H122" s="104"/>
      <c r="I122" s="93">
        <f>I121+I120</f>
        <v>0</v>
      </c>
    </row>
    <row r="123" spans="1:16" x14ac:dyDescent="0.25">
      <c r="A123" s="63"/>
      <c r="B123" s="59" t="s">
        <v>109</v>
      </c>
      <c r="C123" s="60"/>
      <c r="D123" s="65"/>
      <c r="E123" s="106"/>
      <c r="F123" s="106"/>
      <c r="G123" s="107"/>
      <c r="H123" s="106"/>
      <c r="I123" s="93">
        <f>I122*C123</f>
        <v>0</v>
      </c>
    </row>
    <row r="124" spans="1:16" x14ac:dyDescent="0.25">
      <c r="A124" s="63"/>
      <c r="B124" s="124" t="s">
        <v>104</v>
      </c>
      <c r="C124" s="124">
        <v>0</v>
      </c>
      <c r="D124" s="65"/>
      <c r="E124" s="106"/>
      <c r="F124" s="106"/>
      <c r="G124" s="107"/>
      <c r="H124" s="106"/>
      <c r="I124" s="93">
        <f>I123+I122</f>
        <v>0</v>
      </c>
    </row>
    <row r="125" spans="1:16" ht="15.75" thickBot="1" x14ac:dyDescent="0.3">
      <c r="A125" s="66"/>
      <c r="B125" s="67" t="s">
        <v>110</v>
      </c>
      <c r="C125" s="68"/>
      <c r="D125" s="69"/>
      <c r="E125" s="108"/>
      <c r="F125" s="108"/>
      <c r="G125" s="109"/>
      <c r="H125" s="108"/>
      <c r="I125" s="97">
        <f>I124*C125</f>
        <v>0</v>
      </c>
    </row>
    <row r="126" spans="1:16" ht="15.75" thickBot="1" x14ac:dyDescent="0.3">
      <c r="A126" s="70"/>
      <c r="B126" s="125" t="s">
        <v>111</v>
      </c>
      <c r="C126" s="125"/>
      <c r="D126" s="71"/>
      <c r="E126" s="110"/>
      <c r="F126" s="110"/>
      <c r="G126" s="111"/>
      <c r="H126" s="110"/>
      <c r="I126" s="99">
        <f>I125+I124</f>
        <v>0</v>
      </c>
    </row>
    <row r="127" spans="1:16" x14ac:dyDescent="0.25">
      <c r="A127" s="72"/>
      <c r="B127" s="73"/>
      <c r="C127" s="74"/>
      <c r="D127" s="75"/>
      <c r="E127" s="76"/>
      <c r="F127" s="77"/>
      <c r="G127" s="78"/>
      <c r="H127" s="77"/>
      <c r="I127" s="79"/>
      <c r="J127" s="80">
        <f>J126-I126</f>
        <v>0</v>
      </c>
    </row>
    <row r="128" spans="1:16" x14ac:dyDescent="0.25">
      <c r="A128" s="81"/>
      <c r="D128" s="82"/>
      <c r="G128" s="84"/>
      <c r="I128" s="85"/>
    </row>
    <row r="129" spans="1:10" x14ac:dyDescent="0.25">
      <c r="A129" s="81"/>
      <c r="D129" s="82"/>
      <c r="G129" s="84"/>
      <c r="I129" s="86"/>
    </row>
    <row r="130" spans="1:10" x14ac:dyDescent="0.25">
      <c r="A130" s="81"/>
      <c r="D130" s="82"/>
      <c r="G130" s="84"/>
      <c r="I130" s="84"/>
    </row>
    <row r="131" spans="1:10" x14ac:dyDescent="0.25">
      <c r="A131" s="81"/>
      <c r="D131" s="82"/>
      <c r="G131" s="84"/>
      <c r="I131" s="84"/>
    </row>
    <row r="132" spans="1:10" x14ac:dyDescent="0.25">
      <c r="A132" s="81"/>
      <c r="D132" s="82"/>
      <c r="G132" s="85"/>
      <c r="I132" s="84"/>
    </row>
    <row r="133" spans="1:10" x14ac:dyDescent="0.25">
      <c r="A133" s="81"/>
      <c r="D133" s="82"/>
      <c r="G133" s="84"/>
      <c r="I133" s="84"/>
    </row>
    <row r="141" spans="1:10" x14ac:dyDescent="0.25">
      <c r="J141" s="88"/>
    </row>
  </sheetData>
  <mergeCells count="36">
    <mergeCell ref="B120:C120"/>
    <mergeCell ref="B122:C122"/>
    <mergeCell ref="B124:C124"/>
    <mergeCell ref="B126:C126"/>
    <mergeCell ref="A99:A102"/>
    <mergeCell ref="A103:A105"/>
    <mergeCell ref="A106:A109"/>
    <mergeCell ref="A110:A112"/>
    <mergeCell ref="B116:C116"/>
    <mergeCell ref="B118:C118"/>
    <mergeCell ref="A96:A98"/>
    <mergeCell ref="A43:A48"/>
    <mergeCell ref="A49:A51"/>
    <mergeCell ref="A52:A57"/>
    <mergeCell ref="A58:A62"/>
    <mergeCell ref="A63:A67"/>
    <mergeCell ref="A68:A73"/>
    <mergeCell ref="A74:A78"/>
    <mergeCell ref="A79:A82"/>
    <mergeCell ref="A84:A87"/>
    <mergeCell ref="A88:A92"/>
    <mergeCell ref="A93:A95"/>
    <mergeCell ref="E2:I2"/>
    <mergeCell ref="E3:F3"/>
    <mergeCell ref="G3:H3"/>
    <mergeCell ref="I3:I4"/>
    <mergeCell ref="A40:A42"/>
    <mergeCell ref="A2:A4"/>
    <mergeCell ref="B2:B4"/>
    <mergeCell ref="C2:C4"/>
    <mergeCell ref="D2:D4"/>
    <mergeCell ref="A6:A9"/>
    <mergeCell ref="A10:A19"/>
    <mergeCell ref="A20:A29"/>
    <mergeCell ref="A30:A35"/>
    <mergeCell ref="A36:A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VIII კორპუსი შიდა სამუშაოები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Erekle Badalashvili</dc:creator>
  <cp:lastModifiedBy>Giorgi Zakalashvili</cp:lastModifiedBy>
  <dcterms:created xsi:type="dcterms:W3CDTF">2015-06-05T18:17:20Z</dcterms:created>
  <dcterms:modified xsi:type="dcterms:W3CDTF">2022-09-12T14:32:33Z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2022-09-12T14:32:22Z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39ef33f9-2b45-4210-9bff-b32c9e4ab0dd</vt:lpwstr>
  </property>
  <property fmtid="{D5CDD505-2E9C-101B-9397-08002B2CF9AE}" pid="8" name="MSIP_Label_80734c74-3ec3-4e8f-91d9-a915579f742b_ContentBits">
    <vt:lpwstr>0</vt:lpwstr>
  </property>
</Properties>
</file>